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05" windowHeight="1725" activeTab="0"/>
  </bookViews>
  <sheets>
    <sheet name="雜誌訂購單" sheetId="1" r:id="rId1"/>
  </sheets>
  <definedNames>
    <definedName name="_xlnm.Print_Area" localSheetId="0">'雜誌訂購單'!$A$1:$J$88</definedName>
  </definedNames>
  <calcPr fullCalcOnLoad="1"/>
</workbook>
</file>

<file path=xl/sharedStrings.xml><?xml version="1.0" encoding="utf-8"?>
<sst xmlns="http://schemas.openxmlformats.org/spreadsheetml/2006/main" count="242" uniqueCount="228">
  <si>
    <t>日期：</t>
  </si>
  <si>
    <t>發票號碼：</t>
  </si>
  <si>
    <t>送貨地址：</t>
  </si>
  <si>
    <t>銷售人員</t>
  </si>
  <si>
    <t>職稱</t>
  </si>
  <si>
    <t>交貨方式</t>
  </si>
  <si>
    <t>交貨條件</t>
  </si>
  <si>
    <t>交貨日期</t>
  </si>
  <si>
    <t>到期日</t>
  </si>
  <si>
    <t>數量</t>
  </si>
  <si>
    <t>說明</t>
  </si>
  <si>
    <t>折扣</t>
  </si>
  <si>
    <t>項目合計</t>
  </si>
  <si>
    <t>小計</t>
  </si>
  <si>
    <t>營業稅</t>
  </si>
  <si>
    <t>總計</t>
  </si>
  <si>
    <t>客戶統編：</t>
  </si>
  <si>
    <t>環球生技投資股份有限公司</t>
  </si>
  <si>
    <t>月份</t>
  </si>
  <si>
    <t>刊號</t>
  </si>
  <si>
    <t>NO.19</t>
  </si>
  <si>
    <t>微創</t>
  </si>
  <si>
    <t>NO.20</t>
  </si>
  <si>
    <t>NO.21</t>
  </si>
  <si>
    <t>NO.22</t>
  </si>
  <si>
    <t>生物經濟</t>
  </si>
  <si>
    <t>NO.23</t>
  </si>
  <si>
    <t>NO.24</t>
  </si>
  <si>
    <t>台灣生技產品力</t>
  </si>
  <si>
    <t>NO.25</t>
  </si>
  <si>
    <t>NO.26</t>
  </si>
  <si>
    <t>NO.27</t>
  </si>
  <si>
    <t>肝病</t>
  </si>
  <si>
    <t>NO.28</t>
  </si>
  <si>
    <t>盤點台灣生醫登陸戰況</t>
  </si>
  <si>
    <t>次世代保養化妝品</t>
  </si>
  <si>
    <t>生物金字塔</t>
  </si>
  <si>
    <t>直擊以色列生醫心臟</t>
  </si>
  <si>
    <t>[統一編號]</t>
  </si>
  <si>
    <t>下一波鑲鑽生計</t>
  </si>
  <si>
    <t>折扣總計</t>
  </si>
  <si>
    <t>客服人員以電話、Email確認訂單，並在一周內以掛號郵寄書籍&amp;發票。</t>
  </si>
  <si>
    <t>訂購者：</t>
  </si>
  <si>
    <t>105-S301</t>
  </si>
  <si>
    <t>105-S302</t>
  </si>
  <si>
    <t>105-A301</t>
  </si>
  <si>
    <t>106-T101</t>
  </si>
  <si>
    <t>106-T102</t>
  </si>
  <si>
    <t>優惠方案</t>
  </si>
  <si>
    <r>
      <rPr>
        <b/>
        <sz val="9"/>
        <rFont val="新細明體"/>
        <family val="1"/>
      </rPr>
      <t>訂購方式</t>
    </r>
  </si>
  <si>
    <r>
      <t>2017.9月號</t>
    </r>
  </si>
  <si>
    <t>優惠價</t>
  </si>
  <si>
    <t>付款資訊</t>
  </si>
  <si>
    <r>
      <rPr>
        <sz val="9"/>
        <rFont val="細明體"/>
        <family val="3"/>
      </rPr>
      <t>第一銀行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八德分行</t>
    </r>
    <r>
      <rPr>
        <sz val="9"/>
        <rFont val="Century Gothic"/>
        <family val="2"/>
      </rPr>
      <t xml:space="preserve">( </t>
    </r>
    <r>
      <rPr>
        <sz val="9"/>
        <rFont val="細明體"/>
        <family val="3"/>
      </rPr>
      <t>銀行代碼：</t>
    </r>
    <r>
      <rPr>
        <sz val="9"/>
        <rFont val="Century Gothic"/>
        <family val="2"/>
      </rPr>
      <t>007 )</t>
    </r>
  </si>
  <si>
    <r>
      <rPr>
        <sz val="9"/>
        <rFont val="細明體"/>
        <family val="3"/>
      </rPr>
      <t>帳號：</t>
    </r>
    <r>
      <rPr>
        <sz val="9"/>
        <rFont val="Century Gothic"/>
        <family val="2"/>
      </rPr>
      <t>148-10-085026</t>
    </r>
  </si>
  <si>
    <t>收款人抬頭為 [環球生技投資股份有限公司]</t>
  </si>
  <si>
    <r>
      <t>2017.10月號</t>
    </r>
  </si>
  <si>
    <t>付款條件</t>
  </si>
  <si>
    <r>
      <t xml:space="preserve"> [</t>
    </r>
    <r>
      <rPr>
        <sz val="9"/>
        <color indexed="23"/>
        <rFont val="新細明體"/>
        <family val="1"/>
      </rPr>
      <t>專業華文生技雜誌</t>
    </r>
    <r>
      <rPr>
        <sz val="9"/>
        <color indexed="23"/>
        <rFont val="Century Gothic"/>
        <family val="2"/>
      </rPr>
      <t>]</t>
    </r>
  </si>
  <si>
    <r>
      <t>[</t>
    </r>
    <r>
      <rPr>
        <sz val="9"/>
        <color indexed="8"/>
        <rFont val="新細明體"/>
        <family val="1"/>
      </rPr>
      <t>姓名</t>
    </r>
    <r>
      <rPr>
        <sz val="9"/>
        <color indexed="8"/>
        <rFont val="Century Gothic"/>
        <family val="2"/>
      </rPr>
      <t>]</t>
    </r>
  </si>
  <si>
    <r>
      <t>[</t>
    </r>
    <r>
      <rPr>
        <sz val="9"/>
        <color indexed="8"/>
        <rFont val="新細明體"/>
        <family val="1"/>
      </rPr>
      <t>公司名稱</t>
    </r>
    <r>
      <rPr>
        <sz val="9"/>
        <color indexed="8"/>
        <rFont val="Century Gothic"/>
        <family val="2"/>
      </rPr>
      <t>]</t>
    </r>
  </si>
  <si>
    <r>
      <t>[</t>
    </r>
    <r>
      <rPr>
        <sz val="9"/>
        <color indexed="8"/>
        <rFont val="新細明體"/>
        <family val="1"/>
      </rPr>
      <t>電話</t>
    </r>
    <r>
      <rPr>
        <sz val="9"/>
        <color indexed="8"/>
        <rFont val="Century Gothic"/>
        <family val="2"/>
      </rPr>
      <t>]</t>
    </r>
  </si>
  <si>
    <r>
      <t>2015.2&amp;3</t>
    </r>
    <r>
      <rPr>
        <sz val="9"/>
        <rFont val="細明體"/>
        <family val="3"/>
      </rPr>
      <t>月合刊</t>
    </r>
  </si>
  <si>
    <r>
      <t>2015.4</t>
    </r>
    <r>
      <rPr>
        <sz val="9"/>
        <rFont val="細明體"/>
        <family val="3"/>
      </rPr>
      <t>月號</t>
    </r>
  </si>
  <si>
    <r>
      <t>國家型計畫</t>
    </r>
    <r>
      <rPr>
        <sz val="9"/>
        <rFont val="Century Gothic"/>
        <family val="2"/>
      </rPr>
      <t xml:space="preserve"> NRPB</t>
    </r>
  </si>
  <si>
    <r>
      <t>2015.5</t>
    </r>
    <r>
      <rPr>
        <sz val="9"/>
        <rFont val="細明體"/>
        <family val="3"/>
      </rPr>
      <t>月號</t>
    </r>
  </si>
  <si>
    <r>
      <rPr>
        <sz val="9"/>
        <color indexed="10"/>
        <rFont val="細明體"/>
        <family val="3"/>
      </rPr>
      <t>(絕版)</t>
    </r>
    <r>
      <rPr>
        <sz val="9"/>
        <rFont val="細明體"/>
        <family val="3"/>
      </rPr>
      <t>生技系所</t>
    </r>
  </si>
  <si>
    <r>
      <t>2015.6</t>
    </r>
    <r>
      <rPr>
        <sz val="9"/>
        <rFont val="細明體"/>
        <family val="3"/>
      </rPr>
      <t>月號</t>
    </r>
  </si>
  <si>
    <r>
      <t>2015.7</t>
    </r>
    <r>
      <rPr>
        <sz val="9"/>
        <rFont val="細明體"/>
        <family val="3"/>
      </rPr>
      <t>月號</t>
    </r>
  </si>
  <si>
    <r>
      <t>免疫療法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生技展</t>
    </r>
  </si>
  <si>
    <r>
      <t>2015.8</t>
    </r>
    <r>
      <rPr>
        <sz val="9"/>
        <rFont val="細明體"/>
        <family val="3"/>
      </rPr>
      <t>月號</t>
    </r>
  </si>
  <si>
    <r>
      <t>2015.9</t>
    </r>
    <r>
      <rPr>
        <sz val="9"/>
        <rFont val="細明體"/>
        <family val="3"/>
      </rPr>
      <t>月號</t>
    </r>
  </si>
  <si>
    <r>
      <t>中國審批改革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兩岸生醫大洗牌</t>
    </r>
  </si>
  <si>
    <r>
      <t>2015.10</t>
    </r>
    <r>
      <rPr>
        <sz val="9"/>
        <rFont val="細明體"/>
        <family val="3"/>
      </rPr>
      <t>月號</t>
    </r>
  </si>
  <si>
    <r>
      <t>2015.11</t>
    </r>
    <r>
      <rPr>
        <sz val="9"/>
        <rFont val="細明體"/>
        <family val="3"/>
      </rPr>
      <t>月號</t>
    </r>
  </si>
  <si>
    <r>
      <t>2015.12</t>
    </r>
    <r>
      <rPr>
        <sz val="9"/>
        <rFont val="細明體"/>
        <family val="3"/>
      </rPr>
      <t>月號</t>
    </r>
  </si>
  <si>
    <r>
      <t>螞蟻雄兵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新世代生技創見大年代</t>
    </r>
  </si>
  <si>
    <r>
      <t>2016.1&amp;2</t>
    </r>
    <r>
      <rPr>
        <sz val="9"/>
        <rFont val="細明體"/>
        <family val="3"/>
      </rPr>
      <t>月合刊</t>
    </r>
  </si>
  <si>
    <r>
      <t>生技變法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求存圖強</t>
    </r>
  </si>
  <si>
    <r>
      <t>2016.3</t>
    </r>
    <r>
      <rPr>
        <sz val="9"/>
        <rFont val="細明體"/>
        <family val="3"/>
      </rPr>
      <t>月號</t>
    </r>
  </si>
  <si>
    <r>
      <t>2016.4</t>
    </r>
    <r>
      <rPr>
        <sz val="9"/>
        <rFont val="細明體"/>
        <family val="3"/>
      </rPr>
      <t>月號</t>
    </r>
  </si>
  <si>
    <r>
      <t>瘟神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正敲台灣大門</t>
    </r>
  </si>
  <si>
    <r>
      <t>2016.5</t>
    </r>
    <r>
      <rPr>
        <sz val="9"/>
        <rFont val="細明體"/>
        <family val="3"/>
      </rPr>
      <t>月號</t>
    </r>
  </si>
  <si>
    <r>
      <t>生技</t>
    </r>
    <r>
      <rPr>
        <sz val="9"/>
        <rFont val="Century Gothic"/>
        <family val="2"/>
      </rPr>
      <t>IPO</t>
    </r>
    <r>
      <rPr>
        <sz val="9"/>
        <rFont val="細明體"/>
        <family val="3"/>
      </rPr>
      <t>新寵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投資｢農業科技｣吧</t>
    </r>
  </si>
  <si>
    <r>
      <t>2016.6</t>
    </r>
    <r>
      <rPr>
        <sz val="9"/>
        <rFont val="細明體"/>
        <family val="3"/>
      </rPr>
      <t>月號</t>
    </r>
  </si>
  <si>
    <r>
      <t>2016.7</t>
    </r>
    <r>
      <rPr>
        <sz val="9"/>
        <rFont val="細明體"/>
        <family val="3"/>
      </rPr>
      <t>月號</t>
    </r>
  </si>
  <si>
    <r>
      <t>2016.8</t>
    </r>
    <r>
      <rPr>
        <sz val="9"/>
        <rFont val="細明體"/>
        <family val="3"/>
      </rPr>
      <t>月號</t>
    </r>
  </si>
  <si>
    <r>
      <t>生技月特輯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台灣生物技術轉化應用成果大集合</t>
    </r>
  </si>
  <si>
    <r>
      <t>2016.9</t>
    </r>
    <r>
      <rPr>
        <sz val="9"/>
        <rFont val="細明體"/>
        <family val="3"/>
      </rPr>
      <t>月號</t>
    </r>
  </si>
  <si>
    <r>
      <t>「併」者為王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欲「購」從速</t>
    </r>
  </si>
  <si>
    <r>
      <t>2016.10</t>
    </r>
    <r>
      <rPr>
        <sz val="9"/>
        <rFont val="細明體"/>
        <family val="3"/>
      </rPr>
      <t>月號</t>
    </r>
  </si>
  <si>
    <r>
      <t>2016.11</t>
    </r>
    <r>
      <rPr>
        <sz val="9"/>
        <rFont val="細明體"/>
        <family val="3"/>
      </rPr>
      <t>月號</t>
    </r>
  </si>
  <si>
    <r>
      <t>2016.12</t>
    </r>
    <r>
      <rPr>
        <sz val="9"/>
        <rFont val="細明體"/>
        <family val="3"/>
      </rPr>
      <t>月號</t>
    </r>
  </si>
  <si>
    <r>
      <t>產學橋接拼圖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台灣掉了哪一塊？</t>
    </r>
  </si>
  <si>
    <r>
      <t>2017.1&amp;2</t>
    </r>
    <r>
      <rPr>
        <sz val="9"/>
        <rFont val="細明體"/>
        <family val="3"/>
      </rPr>
      <t>月號</t>
    </r>
  </si>
  <si>
    <r>
      <t>破．立</t>
    </r>
    <r>
      <rPr>
        <sz val="9"/>
        <rFont val="Century Gothic"/>
        <family val="2"/>
      </rPr>
      <t xml:space="preserve"> vs </t>
    </r>
    <r>
      <rPr>
        <sz val="9"/>
        <rFont val="細明體"/>
        <family val="3"/>
      </rPr>
      <t>魄力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生醫產業創新推動方案行不行？</t>
    </r>
  </si>
  <si>
    <r>
      <t>2017.3</t>
    </r>
    <r>
      <rPr>
        <sz val="9"/>
        <rFont val="細明體"/>
        <family val="3"/>
      </rPr>
      <t>月號</t>
    </r>
  </si>
  <si>
    <r>
      <t>新長生不老術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醫療</t>
    </r>
    <r>
      <rPr>
        <sz val="9"/>
        <rFont val="Century Gothic"/>
        <family val="2"/>
      </rPr>
      <t xml:space="preserve">+IT+ </t>
    </r>
    <r>
      <rPr>
        <sz val="9"/>
        <rFont val="細明體"/>
        <family val="3"/>
      </rPr>
      <t>資料庫</t>
    </r>
  </si>
  <si>
    <r>
      <t>2017.4</t>
    </r>
    <r>
      <rPr>
        <sz val="9"/>
        <rFont val="細明體"/>
        <family val="3"/>
      </rPr>
      <t>月號</t>
    </r>
  </si>
  <si>
    <r>
      <t>拚世界「大腦」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探索人體最後未知疆界</t>
    </r>
  </si>
  <si>
    <r>
      <t>2017.5</t>
    </r>
    <r>
      <rPr>
        <sz val="9"/>
        <rFont val="細明體"/>
        <family val="3"/>
      </rPr>
      <t>月號</t>
    </r>
  </si>
  <si>
    <r>
      <t xml:space="preserve">Outlook2025 </t>
    </r>
    <r>
      <rPr>
        <sz val="9"/>
        <rFont val="細明體"/>
        <family val="3"/>
      </rPr>
      <t>全球生醫最具市場潛力技術大調查</t>
    </r>
  </si>
  <si>
    <r>
      <t>2017.6</t>
    </r>
    <r>
      <rPr>
        <sz val="9"/>
        <rFont val="細明體"/>
        <family val="3"/>
      </rPr>
      <t>月號</t>
    </r>
  </si>
  <si>
    <r>
      <t>連三年發放股利「野百合」類股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連年吐芬芳</t>
    </r>
  </si>
  <si>
    <r>
      <t>2017.7</t>
    </r>
    <r>
      <rPr>
        <sz val="9"/>
        <rFont val="細明體"/>
        <family val="3"/>
      </rPr>
      <t>月號</t>
    </r>
  </si>
  <si>
    <r>
      <t>生技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傳奇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創建者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美國</t>
    </r>
    <r>
      <rPr>
        <sz val="9"/>
        <rFont val="Century Gothic"/>
        <family val="2"/>
      </rPr>
      <t>BIO</t>
    </r>
    <r>
      <rPr>
        <sz val="9"/>
        <rFont val="細明體"/>
        <family val="3"/>
      </rPr>
      <t>展特輯</t>
    </r>
  </si>
  <si>
    <r>
      <t>2017.8</t>
    </r>
    <r>
      <rPr>
        <sz val="9"/>
        <rFont val="細明體"/>
        <family val="3"/>
      </rPr>
      <t>月號</t>
    </r>
  </si>
  <si>
    <r>
      <t>2016</t>
    </r>
    <r>
      <rPr>
        <sz val="9"/>
        <rFont val="細明體"/>
        <family val="3"/>
      </rPr>
      <t>年</t>
    </r>
    <r>
      <rPr>
        <sz val="9"/>
        <rFont val="Century Gothic"/>
        <family val="2"/>
      </rPr>
      <t>ITIS</t>
    </r>
    <r>
      <rPr>
        <sz val="9"/>
        <rFont val="細明體"/>
        <family val="3"/>
      </rPr>
      <t>叢書</t>
    </r>
  </si>
  <si>
    <r>
      <t>2017</t>
    </r>
    <r>
      <rPr>
        <sz val="9"/>
        <rFont val="細明體"/>
        <family val="3"/>
      </rPr>
      <t>年</t>
    </r>
    <r>
      <rPr>
        <sz val="9"/>
        <rFont val="Century Gothic"/>
        <family val="2"/>
      </rPr>
      <t>ITIS</t>
    </r>
    <r>
      <rPr>
        <sz val="9"/>
        <rFont val="細明體"/>
        <family val="3"/>
      </rPr>
      <t>叢書</t>
    </r>
  </si>
  <si>
    <r>
      <t>[</t>
    </r>
    <r>
      <rPr>
        <sz val="9"/>
        <color indexed="8"/>
        <rFont val="新細明體"/>
        <family val="1"/>
      </rPr>
      <t>郵遞區號</t>
    </r>
    <r>
      <rPr>
        <sz val="9"/>
        <color indexed="8"/>
        <rFont val="Century Gothic"/>
        <family val="2"/>
      </rPr>
      <t>]</t>
    </r>
  </si>
  <si>
    <r>
      <t>[</t>
    </r>
    <r>
      <rPr>
        <sz val="9"/>
        <color indexed="8"/>
        <rFont val="新細明體"/>
        <family val="1"/>
      </rPr>
      <t>地址</t>
    </r>
    <r>
      <rPr>
        <sz val="9"/>
        <color indexed="8"/>
        <rFont val="Century Gothic"/>
        <family val="2"/>
      </rPr>
      <t>]</t>
    </r>
  </si>
  <si>
    <r>
      <t>2017.11月號</t>
    </r>
  </si>
  <si>
    <t>醫療新科技！臺灣這些醫院正在改變你、我看病方式</t>
  </si>
  <si>
    <t>世界輔具王國在台灣</t>
  </si>
  <si>
    <t>ICT醫材新貴出列！背後都是臺灣電子大廠</t>
  </si>
  <si>
    <t>精準醫療</t>
  </si>
  <si>
    <r>
      <t>2017.12月號</t>
    </r>
  </si>
  <si>
    <t>另類生技中心挖金術 深入民生賺最大</t>
  </si>
  <si>
    <t>原價</t>
  </si>
  <si>
    <t>請填寫訂購人資訊、數量(黃色格子)，回傳表單&amp;匯款回條給環球生技客服人員。</t>
  </si>
  <si>
    <r>
      <t>88</t>
    </r>
    <r>
      <rPr>
        <sz val="9"/>
        <rFont val="細明體"/>
        <family val="3"/>
      </rPr>
      <t>折</t>
    </r>
  </si>
  <si>
    <t>[E-mail]</t>
  </si>
  <si>
    <r>
      <t>2018.1&amp;2</t>
    </r>
    <r>
      <rPr>
        <sz val="9"/>
        <rFont val="細明體"/>
        <family val="3"/>
      </rPr>
      <t>月號</t>
    </r>
  </si>
  <si>
    <r>
      <t>2018.3</t>
    </r>
    <r>
      <rPr>
        <sz val="9"/>
        <rFont val="細明體"/>
        <family val="3"/>
      </rPr>
      <t>月號</t>
    </r>
  </si>
  <si>
    <t>生技微型創業——理想大夢？還是未來獨角獸？</t>
  </si>
  <si>
    <t>新春新補給！特殊營養配方開發 臺灣真強</t>
  </si>
  <si>
    <t>把專利變成錢！你的專利是一堆文獻、壁紙還是錢？</t>
  </si>
  <si>
    <r>
      <t>2018.4月號</t>
    </r>
  </si>
  <si>
    <t xml:space="preserve">2018 Q1全球生醫投資概況
</t>
  </si>
  <si>
    <t>免疫療法之抗癌商機探討</t>
  </si>
  <si>
    <t>伴同式診斷於藥物開發之發展模式及商機探討</t>
  </si>
  <si>
    <t>新加坡藥品產業現況及商機探討</t>
  </si>
  <si>
    <r>
      <t>2018.5月號</t>
    </r>
  </si>
  <si>
    <t>全球百億美金｢視力大戰｣ 臺灣打開｢視｣界靈魂之窗</t>
  </si>
  <si>
    <t>VOL.29</t>
  </si>
  <si>
    <t>VOL.30</t>
  </si>
  <si>
    <t>VOL.31</t>
  </si>
  <si>
    <t>VOL.32</t>
  </si>
  <si>
    <t>VOL.33</t>
  </si>
  <si>
    <t>VOL.34</t>
  </si>
  <si>
    <t>VOL.35</t>
  </si>
  <si>
    <t>VOL.36</t>
  </si>
  <si>
    <t>VOL.37</t>
  </si>
  <si>
    <t>VOL.38</t>
  </si>
  <si>
    <t>VOL.39</t>
  </si>
  <si>
    <t>VOL.40</t>
  </si>
  <si>
    <t>VOL.41</t>
  </si>
  <si>
    <t>VOL.42</t>
  </si>
  <si>
    <t>VOL.43</t>
  </si>
  <si>
    <t>VOL.44</t>
  </si>
  <si>
    <t>VOL.45</t>
  </si>
  <si>
    <t>VOL.46</t>
  </si>
  <si>
    <t>VOL.47</t>
  </si>
  <si>
    <t>VOL.48</t>
  </si>
  <si>
    <t>VOL.49</t>
  </si>
  <si>
    <t>VOL.50</t>
  </si>
  <si>
    <t>VOL.51</t>
  </si>
  <si>
    <t>VOL.52</t>
  </si>
  <si>
    <t>VOL.53</t>
  </si>
  <si>
    <t>VOL.54</t>
  </si>
  <si>
    <t>VOL.55</t>
  </si>
  <si>
    <r>
      <t>2018.7</t>
    </r>
    <r>
      <rPr>
        <sz val="9"/>
        <rFont val="細明體"/>
        <family val="3"/>
      </rPr>
      <t>月號</t>
    </r>
  </si>
  <si>
    <t>誰才是真正生技大戶！透視生醫大股東籌碼動向</t>
  </si>
  <si>
    <r>
      <t>2018.8月號</t>
    </r>
  </si>
  <si>
    <t>VOL.56</t>
  </si>
  <si>
    <r>
      <t>2018.9月號</t>
    </r>
  </si>
  <si>
    <t>VOL.57</t>
  </si>
  <si>
    <t>大藥廠的 ｢AI+新藥｣大夢</t>
  </si>
  <si>
    <t>含金量最高的臺灣生技未來學</t>
  </si>
  <si>
    <r>
      <t>醫藥產業年鑑2017</t>
    </r>
    <r>
      <rPr>
        <sz val="9"/>
        <color indexed="10"/>
        <rFont val="細明體"/>
        <family val="3"/>
      </rPr>
      <t>【特價4800】</t>
    </r>
  </si>
  <si>
    <r>
      <t>應用生技產業年鑑2017</t>
    </r>
    <r>
      <rPr>
        <sz val="9"/>
        <color indexed="10"/>
        <rFont val="細明體"/>
        <family val="3"/>
      </rPr>
      <t>【特價4000】</t>
    </r>
  </si>
  <si>
    <r>
      <t>2018</t>
    </r>
    <r>
      <rPr>
        <sz val="9"/>
        <rFont val="細明體"/>
        <family val="3"/>
      </rPr>
      <t>年</t>
    </r>
    <r>
      <rPr>
        <sz val="9"/>
        <rFont val="Century Gothic"/>
        <family val="2"/>
      </rPr>
      <t>ITIS</t>
    </r>
    <r>
      <rPr>
        <sz val="9"/>
        <rFont val="細明體"/>
        <family val="3"/>
      </rPr>
      <t>叢書</t>
    </r>
  </si>
  <si>
    <t>107-T101</t>
  </si>
  <si>
    <t>107-T102</t>
  </si>
  <si>
    <t>VOL.58</t>
  </si>
  <si>
    <r>
      <t>2018.11</t>
    </r>
    <r>
      <rPr>
        <sz val="9"/>
        <rFont val="細明體"/>
        <family val="3"/>
      </rPr>
      <t>月號</t>
    </r>
  </si>
  <si>
    <t>從電子大哥變醫療科技大亨</t>
  </si>
  <si>
    <t>醫藥產業年鑑2018</t>
  </si>
  <si>
    <t>應用生技產業年鑑2018</t>
  </si>
  <si>
    <t>感謝您的惠顧！</t>
  </si>
  <si>
    <r>
      <t>2018.12月號</t>
    </r>
  </si>
  <si>
    <t>VOL.59</t>
  </si>
  <si>
    <t>格鬥世界新霸權 大日本醫療產業維新變革</t>
  </si>
  <si>
    <r>
      <rPr>
        <sz val="8"/>
        <color indexed="23"/>
        <rFont val="細明體"/>
        <family val="3"/>
      </rPr>
      <t>環球生技月刊</t>
    </r>
    <r>
      <rPr>
        <sz val="8"/>
        <color indexed="23"/>
        <rFont val="Century Gothic"/>
        <family val="2"/>
      </rPr>
      <t xml:space="preserve">     </t>
    </r>
    <r>
      <rPr>
        <sz val="8"/>
        <color indexed="23"/>
        <rFont val="細明體"/>
        <family val="3"/>
      </rPr>
      <t>台北市信義區松德路</t>
    </r>
    <r>
      <rPr>
        <sz val="8"/>
        <color indexed="23"/>
        <rFont val="Century Gothic"/>
        <family val="2"/>
      </rPr>
      <t>161</t>
    </r>
    <r>
      <rPr>
        <sz val="8"/>
        <color indexed="23"/>
        <rFont val="細明體"/>
        <family val="3"/>
      </rPr>
      <t>號</t>
    </r>
    <r>
      <rPr>
        <sz val="8"/>
        <color indexed="23"/>
        <rFont val="Century Gothic"/>
        <family val="2"/>
      </rPr>
      <t>2</t>
    </r>
    <r>
      <rPr>
        <sz val="8"/>
        <color indexed="23"/>
        <rFont val="細明體"/>
        <family val="3"/>
      </rPr>
      <t>樓之</t>
    </r>
    <r>
      <rPr>
        <sz val="8"/>
        <color indexed="23"/>
        <rFont val="Century Gothic"/>
        <family val="2"/>
      </rPr>
      <t>3      Tel/02-27261065     Fax/02-27261063     service@gbimonthly.com</t>
    </r>
  </si>
  <si>
    <r>
      <t>2019.1&amp;2</t>
    </r>
    <r>
      <rPr>
        <sz val="9"/>
        <rFont val="細明體"/>
        <family val="3"/>
      </rPr>
      <t>月號</t>
    </r>
  </si>
  <si>
    <t>VOL.60</t>
  </si>
  <si>
    <t>生技在地CEO 成功心法</t>
  </si>
  <si>
    <t>VOL.61</t>
  </si>
  <si>
    <t>VOL.62</t>
  </si>
  <si>
    <r>
      <t>2019.3</t>
    </r>
    <r>
      <rPr>
        <sz val="9"/>
        <rFont val="細明體"/>
        <family val="3"/>
      </rPr>
      <t>月號</t>
    </r>
  </si>
  <si>
    <r>
      <t>2019.4</t>
    </r>
    <r>
      <rPr>
        <sz val="9"/>
        <rFont val="細明體"/>
        <family val="3"/>
      </rPr>
      <t>月號</t>
    </r>
  </si>
  <si>
    <t>70正青</t>
  </si>
  <si>
    <r>
      <t>2019.5月號</t>
    </r>
  </si>
  <si>
    <r>
      <t>2019.6月號</t>
    </r>
  </si>
  <si>
    <t>VOL.63</t>
  </si>
  <si>
    <t>VOL.64</t>
  </si>
  <si>
    <r>
      <t>2019.7月號</t>
    </r>
  </si>
  <si>
    <t>VOL.65</t>
  </si>
  <si>
    <t>百年發展  溶瘤病毒初現曙光</t>
  </si>
  <si>
    <t>神藥還是錢坑？臺灣再生醫療廠商風雲錄</t>
  </si>
  <si>
    <t>生技斜槓／北美BIO展特輯</t>
  </si>
  <si>
    <r>
      <t>2019年ITIS叢書</t>
    </r>
  </si>
  <si>
    <t>108-T101</t>
  </si>
  <si>
    <t>108-T102</t>
  </si>
  <si>
    <t>醫藥產業年鑑2019</t>
  </si>
  <si>
    <t>應用生技產業年鑑2019</t>
  </si>
  <si>
    <r>
      <t>2019.8月號</t>
    </r>
  </si>
  <si>
    <r>
      <t>2019.9月號</t>
    </r>
  </si>
  <si>
    <t>VOL.66</t>
  </si>
  <si>
    <t>VOL.67</t>
  </si>
  <si>
    <t>打造無毒農業 科技解方在臺灣</t>
  </si>
  <si>
    <t>2760億人民幣改良藥物商機──誰將是新藍海的航海王？</t>
  </si>
  <si>
    <t>BIO Asia-Taiwan新創特輯─超級創新國</t>
  </si>
  <si>
    <r>
      <t>2019.10月號</t>
    </r>
  </si>
  <si>
    <t>VOL.68</t>
  </si>
  <si>
    <t>無</t>
  </si>
  <si>
    <t/>
  </si>
  <si>
    <t>創刊70期感恩回饋</t>
  </si>
  <si>
    <t>VOL.69</t>
  </si>
  <si>
    <t>VOL.70</t>
  </si>
  <si>
    <t>亞洲疫苗自給率  臺灣倒數第一</t>
  </si>
  <si>
    <r>
      <rPr>
        <sz val="9"/>
        <rFont val="細明體"/>
        <family val="3"/>
      </rPr>
      <t>【期間限定</t>
    </r>
    <r>
      <rPr>
        <sz val="9"/>
        <rFont val="Century Gothic"/>
        <family val="2"/>
      </rPr>
      <t>12/25~1/23</t>
    </r>
    <r>
      <rPr>
        <sz val="9"/>
        <rFont val="細明體"/>
        <family val="3"/>
      </rPr>
      <t>】</t>
    </r>
  </si>
  <si>
    <t>醫療科技深水區 各家醫院有內幕</t>
  </si>
  <si>
    <r>
      <t>2019.11&amp;12</t>
    </r>
    <r>
      <rPr>
        <sz val="9"/>
        <rFont val="細明體"/>
        <family val="3"/>
      </rPr>
      <t>月號</t>
    </r>
  </si>
  <si>
    <r>
      <t>2020.1</t>
    </r>
    <r>
      <rPr>
        <sz val="9"/>
        <rFont val="細明體"/>
        <family val="3"/>
      </rPr>
      <t>月號</t>
    </r>
  </si>
  <si>
    <t>【67-69期】只要七折→175元。【56-66期】只要五折→125元。【55(含)期前】全面四折→100元</t>
  </si>
  <si>
    <r>
      <rPr>
        <sz val="9"/>
        <rFont val="細明體"/>
        <family val="3"/>
      </rPr>
      <t>運費</t>
    </r>
    <r>
      <rPr>
        <sz val="9"/>
        <rFont val="Century Gothic"/>
        <family val="2"/>
      </rPr>
      <t>80</t>
    </r>
    <r>
      <rPr>
        <sz val="9"/>
        <rFont val="細明體"/>
        <family val="3"/>
      </rPr>
      <t>元，消費滿</t>
    </r>
    <r>
      <rPr>
        <sz val="9"/>
        <rFont val="Century Gothic"/>
        <family val="2"/>
      </rPr>
      <t>1,000</t>
    </r>
    <r>
      <rPr>
        <sz val="9"/>
        <rFont val="細明體"/>
        <family val="3"/>
      </rPr>
      <t>元免運費。</t>
    </r>
  </si>
  <si>
    <t>運費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</si>
</sst>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NT$&quot;#,##0;\-&quot;NT$&quot;#,##0"/>
    <numFmt numFmtId="197" formatCode="&quot;NT$&quot;#,##0;[Red]\-&quot;NT$&quot;#,##0"/>
    <numFmt numFmtId="198" formatCode="&quot;NT$&quot;#,##0.00;\-&quot;NT$&quot;#,##0.00"/>
    <numFmt numFmtId="199" formatCode="&quot;NT$&quot;#,##0.00;[Red]\-&quot;NT$&quot;#,##0.00"/>
    <numFmt numFmtId="200" formatCode="_-&quot;NT$&quot;* #,##0_-;\-&quot;NT$&quot;* #,##0_-;_-&quot;NT$&quot;* &quot;-&quot;_-;_-@_-"/>
    <numFmt numFmtId="201" formatCode="_-&quot;NT$&quot;* #,##0.00_-;\-&quot;NT$&quot;* #,##0.00_-;_-&quot;NT$&quot;* &quot;-&quot;??_-;_-@_-"/>
    <numFmt numFmtId="202" formatCode="[$-409]dddd\,\ mmmm\ dd\,\ yyyy"/>
    <numFmt numFmtId="203" formatCode="[$-409]mmmm\ d\,\ yyyy;@"/>
    <numFmt numFmtId="204" formatCode="m/d/yy;@"/>
    <numFmt numFmtId="205" formatCode="&quot;$&quot;#,##0.00"/>
    <numFmt numFmtId="206" formatCode="[$-404]e&quot;年&quot;m&quot;月&quot;d&quot;日&quot;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_ "/>
  </numFmts>
  <fonts count="60"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color indexed="41"/>
      <name val="Century Gothic"/>
      <family val="2"/>
    </font>
    <font>
      <sz val="8"/>
      <color indexed="23"/>
      <name val="Century Gothic"/>
      <family val="2"/>
    </font>
    <font>
      <sz val="38"/>
      <color indexed="44"/>
      <name val="新細明體"/>
      <family val="1"/>
    </font>
    <font>
      <sz val="12"/>
      <color indexed="8"/>
      <name val="新細明體"/>
      <family val="1"/>
    </font>
    <font>
      <sz val="7.5"/>
      <name val="細明體"/>
      <family val="3"/>
    </font>
    <font>
      <sz val="9"/>
      <name val="細明體"/>
      <family val="3"/>
    </font>
    <font>
      <sz val="9"/>
      <name val="新細明體"/>
      <family val="1"/>
    </font>
    <font>
      <b/>
      <sz val="9"/>
      <name val="新細明體"/>
      <family val="1"/>
    </font>
    <font>
      <sz val="8"/>
      <color indexed="23"/>
      <name val="細明體"/>
      <family val="3"/>
    </font>
    <font>
      <b/>
      <sz val="9"/>
      <name val="Century Gothic"/>
      <family val="2"/>
    </font>
    <font>
      <b/>
      <sz val="9"/>
      <name val="細明體"/>
      <family val="3"/>
    </font>
    <font>
      <sz val="9"/>
      <color indexed="23"/>
      <name val="Century Gothic"/>
      <family val="2"/>
    </font>
    <font>
      <sz val="9"/>
      <color indexed="23"/>
      <name val="新細明體"/>
      <family val="1"/>
    </font>
    <font>
      <i/>
      <sz val="9"/>
      <name val="Century Gothic"/>
      <family val="2"/>
    </font>
    <font>
      <sz val="9"/>
      <color indexed="8"/>
      <name val="新細明體"/>
      <family val="1"/>
    </font>
    <font>
      <sz val="9"/>
      <color indexed="8"/>
      <name val="Century Gothic"/>
      <family val="2"/>
    </font>
    <font>
      <sz val="9"/>
      <color indexed="10"/>
      <name val="細明體"/>
      <family val="3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1"/>
      <color indexed="54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36"/>
      <name val="新細明體"/>
      <family val="1"/>
    </font>
    <font>
      <sz val="11"/>
      <color indexed="10"/>
      <name val="新細明體"/>
      <family val="1"/>
    </font>
    <font>
      <sz val="7.5"/>
      <color indexed="9"/>
      <name val="Century Gothic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7.5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203" fontId="4" fillId="0" borderId="0" xfId="0" applyNumberFormat="1" applyFont="1" applyAlignment="1">
      <alignment horizontal="left"/>
    </xf>
    <xf numFmtId="0" fontId="4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 applyFill="1" applyBorder="1" applyAlignment="1">
      <alignment/>
    </xf>
    <xf numFmtId="0" fontId="59" fillId="0" borderId="0" xfId="0" applyFont="1" applyAlignment="1">
      <alignment/>
    </xf>
    <xf numFmtId="44" fontId="59" fillId="0" borderId="0" xfId="0" applyNumberFormat="1" applyFont="1" applyAlignment="1">
      <alignment/>
    </xf>
    <xf numFmtId="0" fontId="59" fillId="0" borderId="0" xfId="0" applyFont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211" fontId="16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5" fillId="33" borderId="10" xfId="0" applyNumberFormat="1" applyFont="1" applyFill="1" applyBorder="1" applyAlignment="1" applyProtection="1">
      <alignment horizontal="left" vertical="center"/>
      <protection locked="0"/>
    </xf>
    <xf numFmtId="204" fontId="5" fillId="33" borderId="10" xfId="0" applyNumberFormat="1" applyFont="1" applyFill="1" applyBorder="1" applyAlignment="1" applyProtection="1">
      <alignment horizontal="left" vertical="center"/>
      <protection locked="0"/>
    </xf>
    <xf numFmtId="204" fontId="21" fillId="33" borderId="11" xfId="0" applyNumberFormat="1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left" vertical="center"/>
    </xf>
    <xf numFmtId="1" fontId="5" fillId="23" borderId="10" xfId="0" applyNumberFormat="1" applyFont="1" applyFill="1" applyBorder="1" applyAlignment="1" applyProtection="1">
      <alignment horizontal="left" vertical="center"/>
      <protection locked="0"/>
    </xf>
    <xf numFmtId="0" fontId="5" fillId="33" borderId="10" xfId="0" applyNumberFormat="1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194" fontId="5" fillId="33" borderId="10" xfId="0" applyNumberFormat="1" applyFont="1" applyFill="1" applyBorder="1" applyAlignment="1">
      <alignment vertical="center"/>
    </xf>
    <xf numFmtId="194" fontId="5" fillId="34" borderId="10" xfId="0" applyNumberFormat="1" applyFont="1" applyFill="1" applyBorder="1" applyAlignment="1">
      <alignment vertical="center"/>
    </xf>
    <xf numFmtId="1" fontId="5" fillId="23" borderId="1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/>
    </xf>
    <xf numFmtId="194" fontId="21" fillId="0" borderId="14" xfId="0" applyNumberFormat="1" applyFont="1" applyFill="1" applyBorder="1" applyAlignment="1">
      <alignment/>
    </xf>
    <xf numFmtId="194" fontId="13" fillId="0" borderId="15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95" fontId="5" fillId="33" borderId="10" xfId="0" applyNumberFormat="1" applyFont="1" applyFill="1" applyBorder="1" applyAlignment="1">
      <alignment vertical="center"/>
    </xf>
    <xf numFmtId="194" fontId="16" fillId="34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206" fontId="5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/>
    </xf>
    <xf numFmtId="194" fontId="13" fillId="0" borderId="14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23" borderId="0" xfId="0" applyFont="1" applyFill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204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171450</xdr:rowOff>
    </xdr:from>
    <xdr:to>
      <xdr:col>2</xdr:col>
      <xdr:colOff>352425</xdr:colOff>
      <xdr:row>0</xdr:row>
      <xdr:rowOff>457200</xdr:rowOff>
    </xdr:to>
    <xdr:pic>
      <xdr:nvPicPr>
        <xdr:cNvPr id="1" name="圖片 2" descr="GBI-logo橫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1450"/>
          <a:ext cx="1924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showGridLines="0" tabSelected="1" view="pageBreakPreview" zoomScaleSheetLayoutView="100" workbookViewId="0" topLeftCell="A1">
      <selection activeCell="F9" sqref="F9:J9"/>
    </sheetView>
  </sheetViews>
  <sheetFormatPr defaultColWidth="9.140625" defaultRowHeight="12.75"/>
  <cols>
    <col min="1" max="1" width="10.7109375" style="1" customWidth="1"/>
    <col min="2" max="6" width="13.7109375" style="1" customWidth="1"/>
    <col min="7" max="7" width="6.7109375" style="1" bestFit="1" customWidth="1"/>
    <col min="8" max="8" width="13.7109375" style="1" hidden="1" customWidth="1"/>
    <col min="9" max="9" width="13.7109375" style="1" customWidth="1"/>
    <col min="10" max="10" width="14.57421875" style="1" customWidth="1"/>
    <col min="11" max="11" width="13.7109375" style="16" hidden="1" customWidth="1"/>
    <col min="12" max="12" width="9.140625" style="1" customWidth="1"/>
    <col min="13" max="16384" width="9.140625" style="1" customWidth="1"/>
  </cols>
  <sheetData>
    <row r="1" spans="1:10" ht="45" customHeight="1">
      <c r="A1" s="6"/>
      <c r="B1" s="68" t="s">
        <v>217</v>
      </c>
      <c r="C1" s="68"/>
      <c r="D1" s="68"/>
      <c r="E1" s="68"/>
      <c r="F1" s="68"/>
      <c r="G1" s="68"/>
      <c r="H1" s="68"/>
      <c r="I1" s="68"/>
      <c r="J1" s="68"/>
    </row>
    <row r="2" spans="1:9" ht="5.25" customHeight="1">
      <c r="A2" s="7"/>
      <c r="B2" s="7"/>
      <c r="C2" s="7"/>
      <c r="D2" s="7"/>
      <c r="E2" s="8"/>
      <c r="F2" s="2"/>
      <c r="G2" s="2"/>
      <c r="H2" s="9"/>
      <c r="I2" s="9"/>
    </row>
    <row r="3" spans="1:10" ht="13.5" customHeight="1">
      <c r="A3" s="69" t="s">
        <v>17</v>
      </c>
      <c r="B3" s="70"/>
      <c r="C3" s="70"/>
      <c r="D3" s="31" t="s">
        <v>221</v>
      </c>
      <c r="E3" s="53"/>
      <c r="F3" s="26"/>
      <c r="G3" s="26"/>
      <c r="H3" s="27"/>
      <c r="I3" s="27" t="s">
        <v>0</v>
      </c>
      <c r="J3" s="54">
        <f ca="1">TODAY()</f>
        <v>43824</v>
      </c>
    </row>
    <row r="4" spans="1:10" ht="13.5" customHeight="1">
      <c r="A4" s="71" t="s">
        <v>58</v>
      </c>
      <c r="B4" s="71"/>
      <c r="C4" s="71"/>
      <c r="D4" s="24"/>
      <c r="E4" s="25"/>
      <c r="F4" s="26"/>
      <c r="G4" s="26"/>
      <c r="H4" s="27"/>
      <c r="I4" s="27" t="s">
        <v>1</v>
      </c>
      <c r="J4" s="28"/>
    </row>
    <row r="5" spans="1:11" s="3" customFormat="1" ht="13.5" customHeight="1">
      <c r="A5" s="71"/>
      <c r="B5" s="71"/>
      <c r="C5" s="71"/>
      <c r="D5" s="24"/>
      <c r="E5" s="26"/>
      <c r="F5" s="26"/>
      <c r="G5" s="26"/>
      <c r="H5" s="27"/>
      <c r="I5" s="27" t="s">
        <v>16</v>
      </c>
      <c r="J5" s="29">
        <f>IF(B12&gt;0,B12,"")</f>
      </c>
      <c r="K5" s="16"/>
    </row>
    <row r="6" spans="1:11" s="3" customFormat="1" ht="13.5" customHeight="1">
      <c r="A6" s="56" t="s">
        <v>42</v>
      </c>
      <c r="B6" s="55"/>
      <c r="C6" s="26"/>
      <c r="D6" s="26"/>
      <c r="E6" s="56" t="s">
        <v>2</v>
      </c>
      <c r="F6" s="55"/>
      <c r="G6" s="55"/>
      <c r="H6" s="30"/>
      <c r="I6" s="30"/>
      <c r="J6" s="26"/>
      <c r="K6" s="16"/>
    </row>
    <row r="7" spans="1:11" s="3" customFormat="1" ht="13.5" customHeight="1">
      <c r="A7" s="57" t="s">
        <v>59</v>
      </c>
      <c r="B7" s="67"/>
      <c r="C7" s="67"/>
      <c r="D7" s="67"/>
      <c r="E7" s="57" t="s">
        <v>59</v>
      </c>
      <c r="F7" s="67"/>
      <c r="G7" s="67"/>
      <c r="H7" s="67"/>
      <c r="I7" s="67"/>
      <c r="J7" s="67"/>
      <c r="K7" s="16"/>
    </row>
    <row r="8" spans="1:11" s="3" customFormat="1" ht="13.5" customHeight="1">
      <c r="A8" s="57" t="s">
        <v>60</v>
      </c>
      <c r="B8" s="67"/>
      <c r="C8" s="67"/>
      <c r="D8" s="67"/>
      <c r="E8" s="57" t="s">
        <v>60</v>
      </c>
      <c r="F8" s="67"/>
      <c r="G8" s="67"/>
      <c r="H8" s="67"/>
      <c r="I8" s="67"/>
      <c r="J8" s="67"/>
      <c r="K8" s="16"/>
    </row>
    <row r="9" spans="1:11" s="3" customFormat="1" ht="13.5" customHeight="1">
      <c r="A9" s="57" t="s">
        <v>109</v>
      </c>
      <c r="B9" s="67"/>
      <c r="C9" s="67"/>
      <c r="D9" s="67"/>
      <c r="E9" s="57" t="s">
        <v>109</v>
      </c>
      <c r="F9" s="67"/>
      <c r="G9" s="67"/>
      <c r="H9" s="67"/>
      <c r="I9" s="67"/>
      <c r="J9" s="67"/>
      <c r="K9" s="16"/>
    </row>
    <row r="10" spans="1:11" s="3" customFormat="1" ht="13.5" customHeight="1">
      <c r="A10" s="57" t="s">
        <v>110</v>
      </c>
      <c r="B10" s="67"/>
      <c r="C10" s="67"/>
      <c r="D10" s="67"/>
      <c r="E10" s="57" t="s">
        <v>110</v>
      </c>
      <c r="F10" s="67"/>
      <c r="G10" s="67"/>
      <c r="H10" s="67"/>
      <c r="I10" s="67"/>
      <c r="J10" s="67"/>
      <c r="K10" s="16"/>
    </row>
    <row r="11" spans="1:11" s="3" customFormat="1" ht="13.5" customHeight="1">
      <c r="A11" s="57" t="s">
        <v>61</v>
      </c>
      <c r="B11" s="67"/>
      <c r="C11" s="67"/>
      <c r="D11" s="67"/>
      <c r="E11" s="57" t="s">
        <v>61</v>
      </c>
      <c r="F11" s="67"/>
      <c r="G11" s="67"/>
      <c r="H11" s="67"/>
      <c r="I11" s="67"/>
      <c r="J11" s="67"/>
      <c r="K11" s="16"/>
    </row>
    <row r="12" spans="1:11" s="3" customFormat="1" ht="13.5" customHeight="1">
      <c r="A12" s="58" t="s">
        <v>38</v>
      </c>
      <c r="B12" s="67"/>
      <c r="C12" s="67"/>
      <c r="D12" s="67"/>
      <c r="E12" s="57" t="s">
        <v>121</v>
      </c>
      <c r="F12" s="67"/>
      <c r="G12" s="67"/>
      <c r="H12" s="67"/>
      <c r="I12" s="67"/>
      <c r="J12" s="67"/>
      <c r="K12" s="16"/>
    </row>
    <row r="13" spans="1:11" s="3" customFormat="1" ht="13.5" customHeight="1" hidden="1">
      <c r="A13" s="58"/>
      <c r="B13" s="58"/>
      <c r="C13" s="58"/>
      <c r="D13" s="58"/>
      <c r="E13" s="31"/>
      <c r="F13" s="31"/>
      <c r="G13" s="31"/>
      <c r="H13" s="31"/>
      <c r="I13" s="31"/>
      <c r="J13" s="26"/>
      <c r="K13" s="16"/>
    </row>
    <row r="14" spans="1:10" ht="15" customHeight="1">
      <c r="A14" s="27" t="s">
        <v>3</v>
      </c>
      <c r="B14" s="27" t="s">
        <v>4</v>
      </c>
      <c r="C14" s="27" t="s">
        <v>5</v>
      </c>
      <c r="D14" s="32" t="s">
        <v>6</v>
      </c>
      <c r="E14" s="32"/>
      <c r="F14" s="27" t="s">
        <v>7</v>
      </c>
      <c r="G14" s="27"/>
      <c r="H14" s="27"/>
      <c r="I14" s="27" t="s">
        <v>57</v>
      </c>
      <c r="J14" s="27" t="s">
        <v>8</v>
      </c>
    </row>
    <row r="15" spans="1:10" ht="15" customHeight="1">
      <c r="A15" s="33"/>
      <c r="B15" s="33"/>
      <c r="C15" s="33"/>
      <c r="D15" s="74"/>
      <c r="E15" s="75"/>
      <c r="F15" s="34"/>
      <c r="G15" s="34"/>
      <c r="H15" s="33"/>
      <c r="I15" s="33"/>
      <c r="J15" s="34"/>
    </row>
    <row r="16" spans="1:10" ht="15" customHeight="1" hidden="1">
      <c r="A16" s="72"/>
      <c r="B16" s="72"/>
      <c r="C16" s="73"/>
      <c r="D16" s="73"/>
      <c r="E16" s="73"/>
      <c r="F16" s="73"/>
      <c r="G16" s="73"/>
      <c r="H16" s="73"/>
      <c r="I16" s="73"/>
      <c r="J16" s="73"/>
    </row>
    <row r="17" spans="1:10" ht="15" customHeight="1">
      <c r="A17" s="35" t="s">
        <v>9</v>
      </c>
      <c r="B17" s="35" t="s">
        <v>18</v>
      </c>
      <c r="C17" s="36" t="s">
        <v>19</v>
      </c>
      <c r="D17" s="36" t="s">
        <v>10</v>
      </c>
      <c r="E17" s="37"/>
      <c r="F17" s="38" t="s">
        <v>118</v>
      </c>
      <c r="G17" s="38" t="s">
        <v>11</v>
      </c>
      <c r="H17" s="38" t="s">
        <v>11</v>
      </c>
      <c r="I17" s="38" t="s">
        <v>51</v>
      </c>
      <c r="J17" s="38" t="s">
        <v>12</v>
      </c>
    </row>
    <row r="18" spans="1:11" ht="15" customHeight="1" hidden="1">
      <c r="A18" s="39"/>
      <c r="B18" s="40" t="s">
        <v>62</v>
      </c>
      <c r="C18" s="40" t="s">
        <v>20</v>
      </c>
      <c r="D18" s="41" t="s">
        <v>21</v>
      </c>
      <c r="E18" s="42"/>
      <c r="F18" s="43">
        <v>220</v>
      </c>
      <c r="G18" s="43" t="str">
        <f>IF(SUM($A$18:$A$58)&gt;5,"75折","8折")</f>
        <v>8折</v>
      </c>
      <c r="H18" s="43">
        <f>IF(SUM($A$18:$A$58)&gt;5,F18*0.25,F18*0.2)</f>
        <v>44</v>
      </c>
      <c r="I18" s="43">
        <f aca="true" t="shared" si="0" ref="I18:I39">F18-H18</f>
        <v>176</v>
      </c>
      <c r="J18" s="44">
        <f>IF(SUM(A18)&gt;0,SUM(A18*(F18-H18)),"")</f>
      </c>
      <c r="K18" s="17">
        <f>A18*H18</f>
        <v>0</v>
      </c>
    </row>
    <row r="19" spans="1:11" ht="15" customHeight="1" hidden="1">
      <c r="A19" s="39"/>
      <c r="B19" s="40" t="s">
        <v>63</v>
      </c>
      <c r="C19" s="40" t="s">
        <v>22</v>
      </c>
      <c r="D19" s="41" t="s">
        <v>64</v>
      </c>
      <c r="E19" s="42"/>
      <c r="F19" s="43">
        <v>220</v>
      </c>
      <c r="G19" s="43" t="str">
        <f aca="true" t="shared" si="1" ref="G19:G38">IF(SUM($A$18:$A$58)&gt;5,"75折","8折")</f>
        <v>8折</v>
      </c>
      <c r="H19" s="43">
        <f aca="true" t="shared" si="2" ref="H19:H38">IF(SUM($A$18:$A$58)&gt;5,F19*0.25,F19*0.2)</f>
        <v>44</v>
      </c>
      <c r="I19" s="43">
        <f t="shared" si="0"/>
        <v>176</v>
      </c>
      <c r="J19" s="44">
        <f aca="true" t="shared" si="3" ref="J19:J78">IF(SUM(A19)&gt;0,SUM(A19*(F19-H19)),"")</f>
      </c>
      <c r="K19" s="17">
        <f aca="true" t="shared" si="4" ref="K19:K78">A19*H19</f>
        <v>0</v>
      </c>
    </row>
    <row r="20" spans="1:11" ht="15" customHeight="1" hidden="1">
      <c r="A20" s="45"/>
      <c r="B20" s="40" t="s">
        <v>65</v>
      </c>
      <c r="C20" s="40" t="s">
        <v>23</v>
      </c>
      <c r="D20" s="41" t="s">
        <v>66</v>
      </c>
      <c r="E20" s="42"/>
      <c r="F20" s="43">
        <v>220</v>
      </c>
      <c r="G20" s="43" t="str">
        <f t="shared" si="1"/>
        <v>8折</v>
      </c>
      <c r="H20" s="43">
        <f t="shared" si="2"/>
        <v>44</v>
      </c>
      <c r="I20" s="43">
        <f t="shared" si="0"/>
        <v>176</v>
      </c>
      <c r="J20" s="44">
        <f t="shared" si="3"/>
      </c>
      <c r="K20" s="17">
        <f t="shared" si="4"/>
        <v>0</v>
      </c>
    </row>
    <row r="21" spans="1:11" ht="15" customHeight="1" hidden="1">
      <c r="A21" s="39"/>
      <c r="B21" s="40" t="s">
        <v>67</v>
      </c>
      <c r="C21" s="40" t="s">
        <v>24</v>
      </c>
      <c r="D21" s="41" t="s">
        <v>25</v>
      </c>
      <c r="E21" s="42"/>
      <c r="F21" s="43">
        <v>220</v>
      </c>
      <c r="G21" s="43" t="str">
        <f t="shared" si="1"/>
        <v>8折</v>
      </c>
      <c r="H21" s="43">
        <f t="shared" si="2"/>
        <v>44</v>
      </c>
      <c r="I21" s="43">
        <f t="shared" si="0"/>
        <v>176</v>
      </c>
      <c r="J21" s="44">
        <f t="shared" si="3"/>
      </c>
      <c r="K21" s="17">
        <f t="shared" si="4"/>
        <v>0</v>
      </c>
    </row>
    <row r="22" spans="1:11" ht="15" customHeight="1" hidden="1">
      <c r="A22" s="39"/>
      <c r="B22" s="40" t="s">
        <v>68</v>
      </c>
      <c r="C22" s="40" t="s">
        <v>26</v>
      </c>
      <c r="D22" s="41" t="s">
        <v>69</v>
      </c>
      <c r="E22" s="42"/>
      <c r="F22" s="43">
        <v>220</v>
      </c>
      <c r="G22" s="43" t="str">
        <f t="shared" si="1"/>
        <v>8折</v>
      </c>
      <c r="H22" s="43">
        <f t="shared" si="2"/>
        <v>44</v>
      </c>
      <c r="I22" s="43">
        <f t="shared" si="0"/>
        <v>176</v>
      </c>
      <c r="J22" s="44">
        <f t="shared" si="3"/>
      </c>
      <c r="K22" s="17">
        <f t="shared" si="4"/>
        <v>0</v>
      </c>
    </row>
    <row r="23" spans="1:11" ht="15" customHeight="1" hidden="1">
      <c r="A23" s="39"/>
      <c r="B23" s="40" t="s">
        <v>70</v>
      </c>
      <c r="C23" s="40" t="s">
        <v>27</v>
      </c>
      <c r="D23" s="41" t="s">
        <v>28</v>
      </c>
      <c r="E23" s="42"/>
      <c r="F23" s="43">
        <v>220</v>
      </c>
      <c r="G23" s="43" t="str">
        <f t="shared" si="1"/>
        <v>8折</v>
      </c>
      <c r="H23" s="43">
        <f t="shared" si="2"/>
        <v>44</v>
      </c>
      <c r="I23" s="43">
        <f t="shared" si="0"/>
        <v>176</v>
      </c>
      <c r="J23" s="44">
        <f t="shared" si="3"/>
      </c>
      <c r="K23" s="17">
        <f t="shared" si="4"/>
        <v>0</v>
      </c>
    </row>
    <row r="24" spans="1:11" ht="15" customHeight="1" hidden="1">
      <c r="A24" s="39"/>
      <c r="B24" s="40" t="s">
        <v>71</v>
      </c>
      <c r="C24" s="40" t="s">
        <v>29</v>
      </c>
      <c r="D24" s="41" t="s">
        <v>72</v>
      </c>
      <c r="E24" s="42"/>
      <c r="F24" s="43">
        <v>220</v>
      </c>
      <c r="G24" s="43" t="str">
        <f t="shared" si="1"/>
        <v>8折</v>
      </c>
      <c r="H24" s="43">
        <f t="shared" si="2"/>
        <v>44</v>
      </c>
      <c r="I24" s="43">
        <f t="shared" si="0"/>
        <v>176</v>
      </c>
      <c r="J24" s="44">
        <f t="shared" si="3"/>
      </c>
      <c r="K24" s="17">
        <f t="shared" si="4"/>
        <v>0</v>
      </c>
    </row>
    <row r="25" spans="1:11" ht="15" customHeight="1" hidden="1">
      <c r="A25" s="39"/>
      <c r="B25" s="40" t="s">
        <v>73</v>
      </c>
      <c r="C25" s="40" t="s">
        <v>30</v>
      </c>
      <c r="D25" s="41" t="s">
        <v>115</v>
      </c>
      <c r="E25" s="42"/>
      <c r="F25" s="43">
        <v>220</v>
      </c>
      <c r="G25" s="43" t="str">
        <f t="shared" si="1"/>
        <v>8折</v>
      </c>
      <c r="H25" s="43">
        <f t="shared" si="2"/>
        <v>44</v>
      </c>
      <c r="I25" s="43">
        <f t="shared" si="0"/>
        <v>176</v>
      </c>
      <c r="J25" s="44">
        <f t="shared" si="3"/>
      </c>
      <c r="K25" s="17">
        <f t="shared" si="4"/>
        <v>0</v>
      </c>
    </row>
    <row r="26" spans="1:11" ht="15" customHeight="1" hidden="1">
      <c r="A26" s="39"/>
      <c r="B26" s="40" t="s">
        <v>74</v>
      </c>
      <c r="C26" s="40" t="s">
        <v>31</v>
      </c>
      <c r="D26" s="41" t="s">
        <v>32</v>
      </c>
      <c r="E26" s="42"/>
      <c r="F26" s="43">
        <v>220</v>
      </c>
      <c r="G26" s="43" t="str">
        <f t="shared" si="1"/>
        <v>8折</v>
      </c>
      <c r="H26" s="43">
        <f t="shared" si="2"/>
        <v>44</v>
      </c>
      <c r="I26" s="43">
        <f t="shared" si="0"/>
        <v>176</v>
      </c>
      <c r="J26" s="44">
        <f t="shared" si="3"/>
      </c>
      <c r="K26" s="17">
        <f t="shared" si="4"/>
        <v>0</v>
      </c>
    </row>
    <row r="27" spans="1:11" ht="15" customHeight="1" hidden="1">
      <c r="A27" s="39"/>
      <c r="B27" s="40" t="s">
        <v>75</v>
      </c>
      <c r="C27" s="40" t="s">
        <v>33</v>
      </c>
      <c r="D27" s="41" t="s">
        <v>76</v>
      </c>
      <c r="E27" s="42"/>
      <c r="F27" s="43">
        <v>220</v>
      </c>
      <c r="G27" s="43" t="str">
        <f t="shared" si="1"/>
        <v>8折</v>
      </c>
      <c r="H27" s="43">
        <f t="shared" si="2"/>
        <v>44</v>
      </c>
      <c r="I27" s="43">
        <f t="shared" si="0"/>
        <v>176</v>
      </c>
      <c r="J27" s="44">
        <f t="shared" si="3"/>
      </c>
      <c r="K27" s="17">
        <f t="shared" si="4"/>
        <v>0</v>
      </c>
    </row>
    <row r="28" spans="1:11" ht="15" customHeight="1" hidden="1">
      <c r="A28" s="39"/>
      <c r="B28" s="40" t="s">
        <v>77</v>
      </c>
      <c r="C28" s="40" t="s">
        <v>134</v>
      </c>
      <c r="D28" s="61" t="s">
        <v>78</v>
      </c>
      <c r="E28" s="62"/>
      <c r="F28" s="43">
        <v>220</v>
      </c>
      <c r="G28" s="43" t="str">
        <f t="shared" si="1"/>
        <v>8折</v>
      </c>
      <c r="H28" s="43">
        <f t="shared" si="2"/>
        <v>44</v>
      </c>
      <c r="I28" s="43">
        <f t="shared" si="0"/>
        <v>176</v>
      </c>
      <c r="J28" s="44">
        <f t="shared" si="3"/>
      </c>
      <c r="K28" s="17">
        <f t="shared" si="4"/>
        <v>0</v>
      </c>
    </row>
    <row r="29" spans="1:11" ht="15" customHeight="1" hidden="1">
      <c r="A29" s="39"/>
      <c r="B29" s="40" t="s">
        <v>79</v>
      </c>
      <c r="C29" s="40" t="s">
        <v>135</v>
      </c>
      <c r="D29" s="61" t="s">
        <v>34</v>
      </c>
      <c r="E29" s="62"/>
      <c r="F29" s="43">
        <v>220</v>
      </c>
      <c r="G29" s="43" t="str">
        <f t="shared" si="1"/>
        <v>8折</v>
      </c>
      <c r="H29" s="43">
        <f t="shared" si="2"/>
        <v>44</v>
      </c>
      <c r="I29" s="43">
        <f t="shared" si="0"/>
        <v>176</v>
      </c>
      <c r="J29" s="44">
        <f t="shared" si="3"/>
      </c>
      <c r="K29" s="17">
        <f t="shared" si="4"/>
        <v>0</v>
      </c>
    </row>
    <row r="30" spans="1:11" ht="15" customHeight="1" hidden="1">
      <c r="A30" s="39"/>
      <c r="B30" s="40" t="s">
        <v>80</v>
      </c>
      <c r="C30" s="40" t="s">
        <v>136</v>
      </c>
      <c r="D30" s="61" t="s">
        <v>81</v>
      </c>
      <c r="E30" s="62"/>
      <c r="F30" s="43">
        <v>220</v>
      </c>
      <c r="G30" s="43" t="str">
        <f t="shared" si="1"/>
        <v>8折</v>
      </c>
      <c r="H30" s="43">
        <f t="shared" si="2"/>
        <v>44</v>
      </c>
      <c r="I30" s="43">
        <f t="shared" si="0"/>
        <v>176</v>
      </c>
      <c r="J30" s="44">
        <f t="shared" si="3"/>
      </c>
      <c r="K30" s="17">
        <f t="shared" si="4"/>
        <v>0</v>
      </c>
    </row>
    <row r="31" spans="1:11" ht="15" customHeight="1" hidden="1">
      <c r="A31" s="39"/>
      <c r="B31" s="40" t="s">
        <v>82</v>
      </c>
      <c r="C31" s="40" t="s">
        <v>137</v>
      </c>
      <c r="D31" s="61" t="s">
        <v>83</v>
      </c>
      <c r="E31" s="62"/>
      <c r="F31" s="43">
        <v>220</v>
      </c>
      <c r="G31" s="43" t="str">
        <f t="shared" si="1"/>
        <v>8折</v>
      </c>
      <c r="H31" s="43">
        <f t="shared" si="2"/>
        <v>44</v>
      </c>
      <c r="I31" s="43">
        <f t="shared" si="0"/>
        <v>176</v>
      </c>
      <c r="J31" s="44">
        <f t="shared" si="3"/>
      </c>
      <c r="K31" s="17">
        <f t="shared" si="4"/>
        <v>0</v>
      </c>
    </row>
    <row r="32" spans="1:11" ht="15" customHeight="1" hidden="1">
      <c r="A32" s="39"/>
      <c r="B32" s="40" t="s">
        <v>84</v>
      </c>
      <c r="C32" s="40" t="s">
        <v>138</v>
      </c>
      <c r="D32" s="61" t="s">
        <v>39</v>
      </c>
      <c r="E32" s="62"/>
      <c r="F32" s="43">
        <v>220</v>
      </c>
      <c r="G32" s="43" t="str">
        <f t="shared" si="1"/>
        <v>8折</v>
      </c>
      <c r="H32" s="43">
        <f t="shared" si="2"/>
        <v>44</v>
      </c>
      <c r="I32" s="43">
        <f t="shared" si="0"/>
        <v>176</v>
      </c>
      <c r="J32" s="44">
        <f t="shared" si="3"/>
      </c>
      <c r="K32" s="17">
        <f t="shared" si="4"/>
        <v>0</v>
      </c>
    </row>
    <row r="33" spans="1:11" ht="15" customHeight="1" hidden="1">
      <c r="A33" s="39"/>
      <c r="B33" s="40" t="s">
        <v>85</v>
      </c>
      <c r="C33" s="40" t="s">
        <v>139</v>
      </c>
      <c r="D33" s="61" t="s">
        <v>35</v>
      </c>
      <c r="E33" s="62"/>
      <c r="F33" s="43">
        <v>220</v>
      </c>
      <c r="G33" s="43" t="str">
        <f t="shared" si="1"/>
        <v>8折</v>
      </c>
      <c r="H33" s="43">
        <f t="shared" si="2"/>
        <v>44</v>
      </c>
      <c r="I33" s="43">
        <f t="shared" si="0"/>
        <v>176</v>
      </c>
      <c r="J33" s="44">
        <f t="shared" si="3"/>
      </c>
      <c r="K33" s="17">
        <f t="shared" si="4"/>
        <v>0</v>
      </c>
    </row>
    <row r="34" spans="1:11" ht="15" customHeight="1" hidden="1">
      <c r="A34" s="39"/>
      <c r="B34" s="40" t="s">
        <v>86</v>
      </c>
      <c r="C34" s="40" t="s">
        <v>140</v>
      </c>
      <c r="D34" s="61" t="s">
        <v>87</v>
      </c>
      <c r="E34" s="62"/>
      <c r="F34" s="43">
        <v>220</v>
      </c>
      <c r="G34" s="43" t="str">
        <f t="shared" si="1"/>
        <v>8折</v>
      </c>
      <c r="H34" s="43">
        <f t="shared" si="2"/>
        <v>44</v>
      </c>
      <c r="I34" s="43">
        <f t="shared" si="0"/>
        <v>176</v>
      </c>
      <c r="J34" s="44">
        <f t="shared" si="3"/>
      </c>
      <c r="K34" s="17">
        <f t="shared" si="4"/>
        <v>0</v>
      </c>
    </row>
    <row r="35" spans="1:11" ht="15" customHeight="1" hidden="1">
      <c r="A35" s="39"/>
      <c r="B35" s="40" t="s">
        <v>88</v>
      </c>
      <c r="C35" s="40" t="s">
        <v>141</v>
      </c>
      <c r="D35" s="61" t="s">
        <v>89</v>
      </c>
      <c r="E35" s="62"/>
      <c r="F35" s="43">
        <v>220</v>
      </c>
      <c r="G35" s="43" t="str">
        <f t="shared" si="1"/>
        <v>8折</v>
      </c>
      <c r="H35" s="43">
        <f t="shared" si="2"/>
        <v>44</v>
      </c>
      <c r="I35" s="43">
        <f t="shared" si="0"/>
        <v>176</v>
      </c>
      <c r="J35" s="44">
        <f t="shared" si="3"/>
      </c>
      <c r="K35" s="17">
        <f t="shared" si="4"/>
        <v>0</v>
      </c>
    </row>
    <row r="36" spans="1:11" ht="15" customHeight="1" hidden="1">
      <c r="A36" s="39"/>
      <c r="B36" s="40" t="s">
        <v>90</v>
      </c>
      <c r="C36" s="40" t="s">
        <v>142</v>
      </c>
      <c r="D36" s="61" t="s">
        <v>36</v>
      </c>
      <c r="E36" s="62"/>
      <c r="F36" s="43">
        <v>220</v>
      </c>
      <c r="G36" s="43" t="str">
        <f t="shared" si="1"/>
        <v>8折</v>
      </c>
      <c r="H36" s="43">
        <f t="shared" si="2"/>
        <v>44</v>
      </c>
      <c r="I36" s="43">
        <f t="shared" si="0"/>
        <v>176</v>
      </c>
      <c r="J36" s="44">
        <f t="shared" si="3"/>
      </c>
      <c r="K36" s="17">
        <f t="shared" si="4"/>
        <v>0</v>
      </c>
    </row>
    <row r="37" spans="1:11" ht="15" customHeight="1" hidden="1">
      <c r="A37" s="39"/>
      <c r="B37" s="40" t="s">
        <v>91</v>
      </c>
      <c r="C37" s="40" t="s">
        <v>143</v>
      </c>
      <c r="D37" s="61" t="s">
        <v>37</v>
      </c>
      <c r="E37" s="62"/>
      <c r="F37" s="43">
        <v>220</v>
      </c>
      <c r="G37" s="43" t="str">
        <f t="shared" si="1"/>
        <v>8折</v>
      </c>
      <c r="H37" s="43">
        <f t="shared" si="2"/>
        <v>44</v>
      </c>
      <c r="I37" s="43">
        <f t="shared" si="0"/>
        <v>176</v>
      </c>
      <c r="J37" s="44">
        <f t="shared" si="3"/>
      </c>
      <c r="K37" s="17">
        <f t="shared" si="4"/>
        <v>0</v>
      </c>
    </row>
    <row r="38" spans="1:11" ht="15" customHeight="1" hidden="1">
      <c r="A38" s="39"/>
      <c r="B38" s="40" t="s">
        <v>92</v>
      </c>
      <c r="C38" s="40" t="s">
        <v>144</v>
      </c>
      <c r="D38" s="61" t="s">
        <v>93</v>
      </c>
      <c r="E38" s="62"/>
      <c r="F38" s="43">
        <v>220</v>
      </c>
      <c r="G38" s="43" t="str">
        <f t="shared" si="1"/>
        <v>8折</v>
      </c>
      <c r="H38" s="43">
        <f t="shared" si="2"/>
        <v>44</v>
      </c>
      <c r="I38" s="43">
        <f t="shared" si="0"/>
        <v>176</v>
      </c>
      <c r="J38" s="44">
        <f t="shared" si="3"/>
      </c>
      <c r="K38" s="17">
        <f t="shared" si="4"/>
        <v>0</v>
      </c>
    </row>
    <row r="39" spans="1:11" ht="15" customHeight="1">
      <c r="A39" s="39"/>
      <c r="B39" s="40" t="s">
        <v>94</v>
      </c>
      <c r="C39" s="40" t="s">
        <v>145</v>
      </c>
      <c r="D39" s="61" t="s">
        <v>95</v>
      </c>
      <c r="E39" s="62"/>
      <c r="F39" s="43">
        <v>220</v>
      </c>
      <c r="G39" s="43" t="str">
        <f>IF(SUM($A$18:$A$69)&gt;5,"4折","4折")</f>
        <v>4折</v>
      </c>
      <c r="H39" s="43">
        <f>IF(SUM($A$18:$A$69)&gt;5,F39*0.6,F39*0.6)</f>
        <v>132</v>
      </c>
      <c r="I39" s="43">
        <f t="shared" si="0"/>
        <v>88</v>
      </c>
      <c r="J39" s="44">
        <f t="shared" si="3"/>
      </c>
      <c r="K39" s="17">
        <f t="shared" si="4"/>
        <v>0</v>
      </c>
    </row>
    <row r="40" spans="1:11" ht="15" customHeight="1">
      <c r="A40" s="39"/>
      <c r="B40" s="40" t="s">
        <v>96</v>
      </c>
      <c r="C40" s="40" t="s">
        <v>146</v>
      </c>
      <c r="D40" s="61" t="s">
        <v>97</v>
      </c>
      <c r="E40" s="62"/>
      <c r="F40" s="43">
        <v>220</v>
      </c>
      <c r="G40" s="43" t="str">
        <f aca="true" t="shared" si="5" ref="G40:G54">IF(SUM($A$18:$A$69)&gt;5,"4折","4折")</f>
        <v>4折</v>
      </c>
      <c r="H40" s="43">
        <f aca="true" t="shared" si="6" ref="H40:H53">IF(SUM($A$18:$A$69)&gt;5,F40*0.6,F40*0.6)</f>
        <v>132</v>
      </c>
      <c r="I40" s="43">
        <f aca="true" t="shared" si="7" ref="I40:I53">F40-H40</f>
        <v>88</v>
      </c>
      <c r="J40" s="44">
        <f t="shared" si="3"/>
      </c>
      <c r="K40" s="17">
        <f t="shared" si="4"/>
        <v>0</v>
      </c>
    </row>
    <row r="41" spans="1:11" ht="15" customHeight="1">
      <c r="A41" s="39"/>
      <c r="B41" s="40" t="s">
        <v>98</v>
      </c>
      <c r="C41" s="40" t="s">
        <v>147</v>
      </c>
      <c r="D41" s="61" t="s">
        <v>99</v>
      </c>
      <c r="E41" s="62"/>
      <c r="F41" s="43">
        <v>250</v>
      </c>
      <c r="G41" s="43" t="str">
        <f t="shared" si="5"/>
        <v>4折</v>
      </c>
      <c r="H41" s="43">
        <f t="shared" si="6"/>
        <v>150</v>
      </c>
      <c r="I41" s="43">
        <f t="shared" si="7"/>
        <v>100</v>
      </c>
      <c r="J41" s="44">
        <f t="shared" si="3"/>
      </c>
      <c r="K41" s="17">
        <f t="shared" si="4"/>
        <v>0</v>
      </c>
    </row>
    <row r="42" spans="1:11" ht="15" customHeight="1">
      <c r="A42" s="39"/>
      <c r="B42" s="40" t="s">
        <v>100</v>
      </c>
      <c r="C42" s="40" t="s">
        <v>148</v>
      </c>
      <c r="D42" s="61" t="s">
        <v>101</v>
      </c>
      <c r="E42" s="62"/>
      <c r="F42" s="43">
        <v>250</v>
      </c>
      <c r="G42" s="43" t="str">
        <f t="shared" si="5"/>
        <v>4折</v>
      </c>
      <c r="H42" s="43">
        <f t="shared" si="6"/>
        <v>150</v>
      </c>
      <c r="I42" s="43">
        <f t="shared" si="7"/>
        <v>100</v>
      </c>
      <c r="J42" s="44">
        <f t="shared" si="3"/>
      </c>
      <c r="K42" s="17">
        <f t="shared" si="4"/>
        <v>0</v>
      </c>
    </row>
    <row r="43" spans="1:11" ht="15" customHeight="1">
      <c r="A43" s="39"/>
      <c r="B43" s="40" t="s">
        <v>102</v>
      </c>
      <c r="C43" s="40" t="s">
        <v>149</v>
      </c>
      <c r="D43" s="61" t="s">
        <v>103</v>
      </c>
      <c r="E43" s="62"/>
      <c r="F43" s="43">
        <v>250</v>
      </c>
      <c r="G43" s="43" t="str">
        <f t="shared" si="5"/>
        <v>4折</v>
      </c>
      <c r="H43" s="43">
        <f t="shared" si="6"/>
        <v>150</v>
      </c>
      <c r="I43" s="43">
        <f t="shared" si="7"/>
        <v>100</v>
      </c>
      <c r="J43" s="44">
        <f t="shared" si="3"/>
      </c>
      <c r="K43" s="17">
        <f t="shared" si="4"/>
        <v>0</v>
      </c>
    </row>
    <row r="44" spans="1:11" ht="15" customHeight="1">
      <c r="A44" s="39"/>
      <c r="B44" s="40" t="s">
        <v>104</v>
      </c>
      <c r="C44" s="40" t="s">
        <v>150</v>
      </c>
      <c r="D44" s="61" t="s">
        <v>105</v>
      </c>
      <c r="E44" s="62"/>
      <c r="F44" s="43">
        <v>250</v>
      </c>
      <c r="G44" s="43" t="str">
        <f t="shared" si="5"/>
        <v>4折</v>
      </c>
      <c r="H44" s="43">
        <f t="shared" si="6"/>
        <v>150</v>
      </c>
      <c r="I44" s="43">
        <f t="shared" si="7"/>
        <v>100</v>
      </c>
      <c r="J44" s="44">
        <f t="shared" si="3"/>
      </c>
      <c r="K44" s="17">
        <f t="shared" si="4"/>
        <v>0</v>
      </c>
    </row>
    <row r="45" spans="1:11" ht="15" customHeight="1">
      <c r="A45" s="39"/>
      <c r="B45" s="40" t="s">
        <v>106</v>
      </c>
      <c r="C45" s="40" t="s">
        <v>151</v>
      </c>
      <c r="D45" s="61" t="s">
        <v>113</v>
      </c>
      <c r="E45" s="62"/>
      <c r="F45" s="43">
        <v>250</v>
      </c>
      <c r="G45" s="43" t="str">
        <f t="shared" si="5"/>
        <v>4折</v>
      </c>
      <c r="H45" s="43">
        <f t="shared" si="6"/>
        <v>150</v>
      </c>
      <c r="I45" s="43">
        <f t="shared" si="7"/>
        <v>100</v>
      </c>
      <c r="J45" s="44">
        <f t="shared" si="3"/>
      </c>
      <c r="K45" s="17">
        <f t="shared" si="4"/>
        <v>0</v>
      </c>
    </row>
    <row r="46" spans="1:11" ht="15" customHeight="1">
      <c r="A46" s="39"/>
      <c r="B46" s="40" t="s">
        <v>50</v>
      </c>
      <c r="C46" s="40" t="s">
        <v>152</v>
      </c>
      <c r="D46" s="61" t="s">
        <v>114</v>
      </c>
      <c r="E46" s="62"/>
      <c r="F46" s="43">
        <v>250</v>
      </c>
      <c r="G46" s="43" t="str">
        <f t="shared" si="5"/>
        <v>4折</v>
      </c>
      <c r="H46" s="43">
        <f t="shared" si="6"/>
        <v>150</v>
      </c>
      <c r="I46" s="43">
        <f t="shared" si="7"/>
        <v>100</v>
      </c>
      <c r="J46" s="44">
        <f t="shared" si="3"/>
      </c>
      <c r="K46" s="17">
        <f t="shared" si="4"/>
        <v>0</v>
      </c>
    </row>
    <row r="47" spans="1:11" ht="15" customHeight="1">
      <c r="A47" s="39"/>
      <c r="B47" s="40" t="s">
        <v>56</v>
      </c>
      <c r="C47" s="40" t="s">
        <v>153</v>
      </c>
      <c r="D47" s="61" t="s">
        <v>112</v>
      </c>
      <c r="E47" s="62"/>
      <c r="F47" s="43">
        <v>250</v>
      </c>
      <c r="G47" s="43" t="str">
        <f t="shared" si="5"/>
        <v>4折</v>
      </c>
      <c r="H47" s="43">
        <f t="shared" si="6"/>
        <v>150</v>
      </c>
      <c r="I47" s="43">
        <f t="shared" si="7"/>
        <v>100</v>
      </c>
      <c r="J47" s="44">
        <f t="shared" si="3"/>
      </c>
      <c r="K47" s="17">
        <f t="shared" si="4"/>
        <v>0</v>
      </c>
    </row>
    <row r="48" spans="1:11" ht="15" customHeight="1">
      <c r="A48" s="39"/>
      <c r="B48" s="40" t="s">
        <v>111</v>
      </c>
      <c r="C48" s="40" t="s">
        <v>154</v>
      </c>
      <c r="D48" s="61" t="s">
        <v>124</v>
      </c>
      <c r="E48" s="62"/>
      <c r="F48" s="43">
        <v>250</v>
      </c>
      <c r="G48" s="43" t="str">
        <f t="shared" si="5"/>
        <v>4折</v>
      </c>
      <c r="H48" s="43">
        <f t="shared" si="6"/>
        <v>150</v>
      </c>
      <c r="I48" s="43">
        <f t="shared" si="7"/>
        <v>100</v>
      </c>
      <c r="J48" s="44">
        <f t="shared" si="3"/>
      </c>
      <c r="K48" s="17">
        <f t="shared" si="4"/>
        <v>0</v>
      </c>
    </row>
    <row r="49" spans="1:11" ht="15" customHeight="1">
      <c r="A49" s="39"/>
      <c r="B49" s="40" t="s">
        <v>116</v>
      </c>
      <c r="C49" s="40" t="s">
        <v>155</v>
      </c>
      <c r="D49" s="61" t="s">
        <v>117</v>
      </c>
      <c r="E49" s="62"/>
      <c r="F49" s="43">
        <v>250</v>
      </c>
      <c r="G49" s="43" t="str">
        <f t="shared" si="5"/>
        <v>4折</v>
      </c>
      <c r="H49" s="43">
        <f t="shared" si="6"/>
        <v>150</v>
      </c>
      <c r="I49" s="43">
        <f t="shared" si="7"/>
        <v>100</v>
      </c>
      <c r="J49" s="44">
        <f t="shared" si="3"/>
      </c>
      <c r="K49" s="17">
        <f t="shared" si="4"/>
        <v>0</v>
      </c>
    </row>
    <row r="50" spans="1:11" ht="15" customHeight="1">
      <c r="A50" s="39"/>
      <c r="B50" s="40" t="s">
        <v>122</v>
      </c>
      <c r="C50" s="40" t="s">
        <v>156</v>
      </c>
      <c r="D50" s="61" t="s">
        <v>126</v>
      </c>
      <c r="E50" s="62"/>
      <c r="F50" s="43">
        <v>250</v>
      </c>
      <c r="G50" s="43" t="str">
        <f t="shared" si="5"/>
        <v>4折</v>
      </c>
      <c r="H50" s="43">
        <f t="shared" si="6"/>
        <v>150</v>
      </c>
      <c r="I50" s="43">
        <f t="shared" si="7"/>
        <v>100</v>
      </c>
      <c r="J50" s="44">
        <f t="shared" si="3"/>
      </c>
      <c r="K50" s="17">
        <f t="shared" si="4"/>
        <v>0</v>
      </c>
    </row>
    <row r="51" spans="1:11" ht="15" customHeight="1">
      <c r="A51" s="39"/>
      <c r="B51" s="40" t="s">
        <v>123</v>
      </c>
      <c r="C51" s="40" t="s">
        <v>157</v>
      </c>
      <c r="D51" s="61" t="s">
        <v>125</v>
      </c>
      <c r="E51" s="62"/>
      <c r="F51" s="43">
        <v>250</v>
      </c>
      <c r="G51" s="43" t="str">
        <f t="shared" si="5"/>
        <v>4折</v>
      </c>
      <c r="H51" s="43">
        <f t="shared" si="6"/>
        <v>150</v>
      </c>
      <c r="I51" s="43">
        <f t="shared" si="7"/>
        <v>100</v>
      </c>
      <c r="J51" s="44">
        <f t="shared" si="3"/>
      </c>
      <c r="K51" s="17">
        <f t="shared" si="4"/>
        <v>0</v>
      </c>
    </row>
    <row r="52" spans="1:11" ht="15" customHeight="1">
      <c r="A52" s="39"/>
      <c r="B52" s="40" t="s">
        <v>127</v>
      </c>
      <c r="C52" s="40" t="s">
        <v>158</v>
      </c>
      <c r="D52" s="61" t="s">
        <v>128</v>
      </c>
      <c r="E52" s="62"/>
      <c r="F52" s="43">
        <v>250</v>
      </c>
      <c r="G52" s="43" t="str">
        <f t="shared" si="5"/>
        <v>4折</v>
      </c>
      <c r="H52" s="43">
        <f t="shared" si="6"/>
        <v>150</v>
      </c>
      <c r="I52" s="43">
        <f t="shared" si="7"/>
        <v>100</v>
      </c>
      <c r="J52" s="44">
        <f t="shared" si="3"/>
      </c>
      <c r="K52" s="17">
        <f t="shared" si="4"/>
        <v>0</v>
      </c>
    </row>
    <row r="53" spans="1:11" ht="15" customHeight="1">
      <c r="A53" s="39"/>
      <c r="B53" s="40" t="s">
        <v>132</v>
      </c>
      <c r="C53" s="40" t="s">
        <v>159</v>
      </c>
      <c r="D53" s="61" t="s">
        <v>133</v>
      </c>
      <c r="E53" s="62"/>
      <c r="F53" s="43">
        <v>250</v>
      </c>
      <c r="G53" s="43" t="str">
        <f t="shared" si="5"/>
        <v>4折</v>
      </c>
      <c r="H53" s="43">
        <f t="shared" si="6"/>
        <v>150</v>
      </c>
      <c r="I53" s="43">
        <f t="shared" si="7"/>
        <v>100</v>
      </c>
      <c r="J53" s="44">
        <f t="shared" si="3"/>
      </c>
      <c r="K53" s="17">
        <f t="shared" si="4"/>
        <v>0</v>
      </c>
    </row>
    <row r="54" spans="1:11" ht="15" customHeight="1">
      <c r="A54" s="39"/>
      <c r="B54" s="40" t="s">
        <v>161</v>
      </c>
      <c r="C54" s="40" t="s">
        <v>160</v>
      </c>
      <c r="D54" s="63" t="s">
        <v>162</v>
      </c>
      <c r="E54" s="64"/>
      <c r="F54" s="43">
        <v>250</v>
      </c>
      <c r="G54" s="43" t="str">
        <f t="shared" si="5"/>
        <v>4折</v>
      </c>
      <c r="H54" s="43">
        <f>IF(SUM($A$18:$A$69)&gt;5,F54*0.6,F54*0.6)</f>
        <v>150</v>
      </c>
      <c r="I54" s="43">
        <f>F54-H54</f>
        <v>100</v>
      </c>
      <c r="J54" s="44">
        <f t="shared" si="3"/>
      </c>
      <c r="K54" s="17">
        <f t="shared" si="4"/>
        <v>0</v>
      </c>
    </row>
    <row r="55" spans="1:11" ht="15" customHeight="1">
      <c r="A55" s="39"/>
      <c r="B55" s="40" t="s">
        <v>163</v>
      </c>
      <c r="C55" s="40" t="s">
        <v>164</v>
      </c>
      <c r="D55" s="63" t="s">
        <v>168</v>
      </c>
      <c r="E55" s="64"/>
      <c r="F55" s="43">
        <v>250</v>
      </c>
      <c r="G55" s="43" t="str">
        <f>IF(SUM($A$18:$A$69)&gt;5,"5折","5折")</f>
        <v>5折</v>
      </c>
      <c r="H55" s="43">
        <f>IF(SUM($A$18:$A$69)&gt;5,F55*0.5,F55*0.5)</f>
        <v>125</v>
      </c>
      <c r="I55" s="43">
        <f>F55-H55</f>
        <v>125</v>
      </c>
      <c r="J55" s="44">
        <f t="shared" si="3"/>
      </c>
      <c r="K55" s="17">
        <f t="shared" si="4"/>
        <v>0</v>
      </c>
    </row>
    <row r="56" spans="1:11" ht="15" customHeight="1">
      <c r="A56" s="39"/>
      <c r="B56" s="40" t="s">
        <v>165</v>
      </c>
      <c r="C56" s="40" t="s">
        <v>166</v>
      </c>
      <c r="D56" s="63" t="s">
        <v>167</v>
      </c>
      <c r="E56" s="64"/>
      <c r="F56" s="43">
        <v>250</v>
      </c>
      <c r="G56" s="43" t="str">
        <f aca="true" t="shared" si="8" ref="G56:G65">IF(SUM($A$18:$A$69)&gt;5,"5折","5折")</f>
        <v>5折</v>
      </c>
      <c r="H56" s="43">
        <f aca="true" t="shared" si="9" ref="H56:H65">IF(SUM($A$18:$A$69)&gt;5,F56*0.5,F56*0.5)</f>
        <v>125</v>
      </c>
      <c r="I56" s="43">
        <f aca="true" t="shared" si="10" ref="I56:I65">F56-H56</f>
        <v>125</v>
      </c>
      <c r="J56" s="44">
        <f t="shared" si="3"/>
      </c>
      <c r="K56" s="17">
        <f t="shared" si="4"/>
        <v>0</v>
      </c>
    </row>
    <row r="57" spans="1:11" ht="15" customHeight="1">
      <c r="A57" s="39"/>
      <c r="B57" s="40" t="s">
        <v>175</v>
      </c>
      <c r="C57" s="40" t="s">
        <v>174</v>
      </c>
      <c r="D57" s="63" t="s">
        <v>176</v>
      </c>
      <c r="E57" s="64"/>
      <c r="F57" s="43">
        <v>250</v>
      </c>
      <c r="G57" s="43" t="str">
        <f t="shared" si="8"/>
        <v>5折</v>
      </c>
      <c r="H57" s="43">
        <f t="shared" si="9"/>
        <v>125</v>
      </c>
      <c r="I57" s="43">
        <f t="shared" si="10"/>
        <v>125</v>
      </c>
      <c r="J57" s="44">
        <f t="shared" si="3"/>
      </c>
      <c r="K57" s="17">
        <f t="shared" si="4"/>
        <v>0</v>
      </c>
    </row>
    <row r="58" spans="1:11" ht="15" customHeight="1">
      <c r="A58" s="39"/>
      <c r="B58" s="40" t="s">
        <v>180</v>
      </c>
      <c r="C58" s="40" t="s">
        <v>181</v>
      </c>
      <c r="D58" s="63" t="s">
        <v>182</v>
      </c>
      <c r="E58" s="64"/>
      <c r="F58" s="43">
        <v>250</v>
      </c>
      <c r="G58" s="43" t="str">
        <f t="shared" si="8"/>
        <v>5折</v>
      </c>
      <c r="H58" s="43">
        <f t="shared" si="9"/>
        <v>125</v>
      </c>
      <c r="I58" s="43">
        <f t="shared" si="10"/>
        <v>125</v>
      </c>
      <c r="J58" s="44">
        <f t="shared" si="3"/>
      </c>
      <c r="K58" s="17">
        <f t="shared" si="4"/>
        <v>0</v>
      </c>
    </row>
    <row r="59" spans="1:11" ht="15" customHeight="1">
      <c r="A59" s="39"/>
      <c r="B59" s="40" t="s">
        <v>184</v>
      </c>
      <c r="C59" s="40" t="s">
        <v>185</v>
      </c>
      <c r="D59" s="63" t="s">
        <v>186</v>
      </c>
      <c r="E59" s="64"/>
      <c r="F59" s="43">
        <v>250</v>
      </c>
      <c r="G59" s="43" t="str">
        <f t="shared" si="8"/>
        <v>5折</v>
      </c>
      <c r="H59" s="43">
        <f t="shared" si="9"/>
        <v>125</v>
      </c>
      <c r="I59" s="43">
        <f t="shared" si="10"/>
        <v>125</v>
      </c>
      <c r="J59" s="44">
        <f t="shared" si="3"/>
      </c>
      <c r="K59" s="17">
        <f t="shared" si="4"/>
        <v>0</v>
      </c>
    </row>
    <row r="60" spans="1:11" ht="15" customHeight="1">
      <c r="A60" s="39"/>
      <c r="B60" s="40" t="s">
        <v>189</v>
      </c>
      <c r="C60" s="40" t="s">
        <v>187</v>
      </c>
      <c r="D60" s="63" t="s">
        <v>191</v>
      </c>
      <c r="E60" s="64"/>
      <c r="F60" s="43">
        <v>250</v>
      </c>
      <c r="G60" s="43" t="str">
        <f t="shared" si="8"/>
        <v>5折</v>
      </c>
      <c r="H60" s="43">
        <f t="shared" si="9"/>
        <v>125</v>
      </c>
      <c r="I60" s="43">
        <f t="shared" si="10"/>
        <v>125</v>
      </c>
      <c r="J60" s="44">
        <f>IF(SUM(A60)&gt;0,SUM(A60*(F60-H60)),"")</f>
      </c>
      <c r="K60" s="17">
        <f>A60*H60</f>
        <v>0</v>
      </c>
    </row>
    <row r="61" spans="1:11" ht="15" customHeight="1">
      <c r="A61" s="39"/>
      <c r="B61" s="40" t="s">
        <v>190</v>
      </c>
      <c r="C61" s="40" t="s">
        <v>188</v>
      </c>
      <c r="D61" s="63" t="s">
        <v>198</v>
      </c>
      <c r="E61" s="64"/>
      <c r="F61" s="43">
        <v>250</v>
      </c>
      <c r="G61" s="43" t="str">
        <f t="shared" si="8"/>
        <v>5折</v>
      </c>
      <c r="H61" s="43">
        <f t="shared" si="9"/>
        <v>125</v>
      </c>
      <c r="I61" s="43">
        <f t="shared" si="10"/>
        <v>125</v>
      </c>
      <c r="J61" s="44">
        <f>IF(SUM(A61)&gt;0,SUM(A61*(F61-H61)),"")</f>
      </c>
      <c r="K61" s="17">
        <f>A61*H61</f>
        <v>0</v>
      </c>
    </row>
    <row r="62" spans="1:11" ht="15" customHeight="1">
      <c r="A62" s="39"/>
      <c r="B62" s="40" t="s">
        <v>192</v>
      </c>
      <c r="C62" s="40" t="s">
        <v>194</v>
      </c>
      <c r="D62" s="63" t="s">
        <v>199</v>
      </c>
      <c r="E62" s="64"/>
      <c r="F62" s="43">
        <v>250</v>
      </c>
      <c r="G62" s="43" t="str">
        <f t="shared" si="8"/>
        <v>5折</v>
      </c>
      <c r="H62" s="43">
        <f t="shared" si="9"/>
        <v>125</v>
      </c>
      <c r="I62" s="43">
        <f t="shared" si="10"/>
        <v>125</v>
      </c>
      <c r="J62" s="44">
        <f t="shared" si="3"/>
      </c>
      <c r="K62" s="17">
        <f t="shared" si="4"/>
        <v>0</v>
      </c>
    </row>
    <row r="63" spans="1:11" ht="15" customHeight="1">
      <c r="A63" s="39"/>
      <c r="B63" s="40" t="s">
        <v>193</v>
      </c>
      <c r="C63" s="40" t="s">
        <v>195</v>
      </c>
      <c r="D63" s="63" t="s">
        <v>200</v>
      </c>
      <c r="E63" s="64"/>
      <c r="F63" s="43">
        <v>250</v>
      </c>
      <c r="G63" s="43" t="str">
        <f t="shared" si="8"/>
        <v>5折</v>
      </c>
      <c r="H63" s="43">
        <f t="shared" si="9"/>
        <v>125</v>
      </c>
      <c r="I63" s="43">
        <f t="shared" si="10"/>
        <v>125</v>
      </c>
      <c r="J63" s="44">
        <f t="shared" si="3"/>
      </c>
      <c r="K63" s="17">
        <f t="shared" si="4"/>
        <v>0</v>
      </c>
    </row>
    <row r="64" spans="1:11" ht="15" customHeight="1">
      <c r="A64" s="39"/>
      <c r="B64" s="40" t="s">
        <v>196</v>
      </c>
      <c r="C64" s="40" t="s">
        <v>197</v>
      </c>
      <c r="D64" s="63" t="s">
        <v>212</v>
      </c>
      <c r="E64" s="64"/>
      <c r="F64" s="43">
        <v>250</v>
      </c>
      <c r="G64" s="43" t="str">
        <f t="shared" si="8"/>
        <v>5折</v>
      </c>
      <c r="H64" s="43">
        <f t="shared" si="9"/>
        <v>125</v>
      </c>
      <c r="I64" s="43">
        <f t="shared" si="10"/>
        <v>125</v>
      </c>
      <c r="J64" s="44">
        <f>IF(SUM(A64)&gt;0,SUM(A64*(F64-H64)),"")</f>
      </c>
      <c r="K64" s="17">
        <f aca="true" t="shared" si="11" ref="K64:K69">A64*H64</f>
        <v>0</v>
      </c>
    </row>
    <row r="65" spans="1:11" ht="15" customHeight="1">
      <c r="A65" s="39"/>
      <c r="B65" s="40" t="s">
        <v>206</v>
      </c>
      <c r="C65" s="40" t="s">
        <v>208</v>
      </c>
      <c r="D65" s="63" t="s">
        <v>211</v>
      </c>
      <c r="E65" s="64"/>
      <c r="F65" s="43">
        <v>250</v>
      </c>
      <c r="G65" s="43" t="str">
        <f t="shared" si="8"/>
        <v>5折</v>
      </c>
      <c r="H65" s="43">
        <f t="shared" si="9"/>
        <v>125</v>
      </c>
      <c r="I65" s="43">
        <f t="shared" si="10"/>
        <v>125</v>
      </c>
      <c r="J65" s="44">
        <f>IF(SUM(A65)&gt;0,SUM(A65*(F65-H65)),"")</f>
      </c>
      <c r="K65" s="17">
        <f t="shared" si="11"/>
        <v>0</v>
      </c>
    </row>
    <row r="66" spans="1:11" ht="15" customHeight="1">
      <c r="A66" s="39"/>
      <c r="B66" s="40" t="s">
        <v>207</v>
      </c>
      <c r="C66" s="40" t="s">
        <v>209</v>
      </c>
      <c r="D66" s="61" t="s">
        <v>210</v>
      </c>
      <c r="E66" s="62"/>
      <c r="F66" s="43">
        <v>250</v>
      </c>
      <c r="G66" s="43" t="str">
        <f>IF(SUM($A$18:$A$69)&gt;5,"7折","7折")</f>
        <v>7折</v>
      </c>
      <c r="H66" s="43">
        <f>IF(SUM($A$18:$A$69)&gt;5,F66*0.3,F66*0.3)</f>
        <v>75</v>
      </c>
      <c r="I66" s="43">
        <f>F66-H66</f>
        <v>175</v>
      </c>
      <c r="J66" s="44">
        <f>IF(SUM(A66)&gt;0,SUM(A66*(F66-H66)),"")</f>
      </c>
      <c r="K66" s="17">
        <f t="shared" si="11"/>
        <v>0</v>
      </c>
    </row>
    <row r="67" spans="1:11" ht="15" customHeight="1">
      <c r="A67" s="39"/>
      <c r="B67" s="40" t="s">
        <v>213</v>
      </c>
      <c r="C67" s="40" t="s">
        <v>214</v>
      </c>
      <c r="D67" s="61" t="s">
        <v>220</v>
      </c>
      <c r="E67" s="62"/>
      <c r="F67" s="43">
        <v>250</v>
      </c>
      <c r="G67" s="43" t="str">
        <f>IF(SUM($A$18:$A$69)&gt;5,"7折","7折")</f>
        <v>7折</v>
      </c>
      <c r="H67" s="43">
        <f>IF(SUM($A$18:$A$69)&gt;5,F67*0.3,F67*0.3)</f>
        <v>75</v>
      </c>
      <c r="I67" s="43">
        <f>F67-H67</f>
        <v>175</v>
      </c>
      <c r="J67" s="44">
        <f>IF(SUM(A67)&gt;0,SUM(A67*(F67-H67)),"")</f>
      </c>
      <c r="K67" s="17">
        <f t="shared" si="11"/>
        <v>0</v>
      </c>
    </row>
    <row r="68" spans="1:11" ht="15" customHeight="1">
      <c r="A68" s="39"/>
      <c r="B68" s="40" t="s">
        <v>223</v>
      </c>
      <c r="C68" s="40" t="s">
        <v>218</v>
      </c>
      <c r="D68" s="61" t="s">
        <v>222</v>
      </c>
      <c r="E68" s="62"/>
      <c r="F68" s="43">
        <v>250</v>
      </c>
      <c r="G68" s="43" t="str">
        <f>IF(SUM($A$18:$A$69)&gt;5,"7折","7折")</f>
        <v>7折</v>
      </c>
      <c r="H68" s="43">
        <f>IF(SUM($A$18:$A$69)&gt;5,F68*0.3,F68*0.3)</f>
        <v>75</v>
      </c>
      <c r="I68" s="43">
        <f>F68-H68</f>
        <v>175</v>
      </c>
      <c r="J68" s="44">
        <f>IF(SUM(A68)&gt;0,SUM(A68*(F68-H68)),"")</f>
      </c>
      <c r="K68" s="17">
        <f>A68*H68</f>
        <v>0</v>
      </c>
    </row>
    <row r="69" spans="1:11" ht="15" customHeight="1">
      <c r="A69" s="39"/>
      <c r="B69" s="40" t="s">
        <v>224</v>
      </c>
      <c r="C69" s="40" t="s">
        <v>219</v>
      </c>
      <c r="D69" s="61"/>
      <c r="E69" s="62"/>
      <c r="F69" s="43">
        <v>250</v>
      </c>
      <c r="G69" s="43" t="s">
        <v>215</v>
      </c>
      <c r="H69" s="43">
        <v>0</v>
      </c>
      <c r="I69" s="43">
        <v>250</v>
      </c>
      <c r="J69" s="44" t="s">
        <v>216</v>
      </c>
      <c r="K69" s="17">
        <f t="shared" si="11"/>
        <v>0</v>
      </c>
    </row>
    <row r="70" spans="1:11" ht="15" customHeight="1" hidden="1">
      <c r="A70" s="39"/>
      <c r="B70" s="40" t="s">
        <v>107</v>
      </c>
      <c r="C70" s="40" t="s">
        <v>43</v>
      </c>
      <c r="D70" s="61" t="s">
        <v>129</v>
      </c>
      <c r="E70" s="62"/>
      <c r="F70" s="43">
        <v>4500</v>
      </c>
      <c r="G70" s="43" t="str">
        <f>IF(SUM($A$70:$A$78)&gt;1,IF(SUM($A$70:$A$78)&gt;2,"88折","9折"),"95折")</f>
        <v>95折</v>
      </c>
      <c r="H70" s="43">
        <f>IF(SUM($A$70:$A$78)&gt;1,IF(SUM($A$70:$A$78)&gt;2,F70*0.12,F70*0.1),F70*0.05)</f>
        <v>225</v>
      </c>
      <c r="I70" s="43">
        <f>F70-H70</f>
        <v>4275</v>
      </c>
      <c r="J70" s="44">
        <f t="shared" si="3"/>
      </c>
      <c r="K70" s="17">
        <f t="shared" si="4"/>
        <v>0</v>
      </c>
    </row>
    <row r="71" spans="1:11" ht="15" customHeight="1" hidden="1">
      <c r="A71" s="39"/>
      <c r="B71" s="40" t="s">
        <v>107</v>
      </c>
      <c r="C71" s="40" t="s">
        <v>44</v>
      </c>
      <c r="D71" s="61" t="s">
        <v>130</v>
      </c>
      <c r="E71" s="62"/>
      <c r="F71" s="43">
        <v>4500</v>
      </c>
      <c r="G71" s="43" t="str">
        <f>IF(SUM($A$70:$A$78)&gt;1,IF(SUM($A$70:$A$78)&gt;2,"88折","9折"),"95折")</f>
        <v>95折</v>
      </c>
      <c r="H71" s="43">
        <f>IF(SUM($A$70:$A$78)&gt;1,IF(SUM($A$70:$A$78)&gt;2,F71*0.12,F71*0.1),F71*0.05)</f>
        <v>225</v>
      </c>
      <c r="I71" s="43">
        <f>F71-H71</f>
        <v>4275</v>
      </c>
      <c r="J71" s="44">
        <f t="shared" si="3"/>
      </c>
      <c r="K71" s="17">
        <f t="shared" si="4"/>
        <v>0</v>
      </c>
    </row>
    <row r="72" spans="1:11" ht="15" customHeight="1" hidden="1">
      <c r="A72" s="39"/>
      <c r="B72" s="40" t="s">
        <v>107</v>
      </c>
      <c r="C72" s="40" t="s">
        <v>45</v>
      </c>
      <c r="D72" s="61" t="s">
        <v>131</v>
      </c>
      <c r="E72" s="62"/>
      <c r="F72" s="43">
        <v>3000</v>
      </c>
      <c r="G72" s="43" t="str">
        <f>IF(SUM($A$70:$A$78)&gt;1,IF(SUM($A$70:$A$78)&gt;2,"88折","9折"),"95折")</f>
        <v>95折</v>
      </c>
      <c r="H72" s="43">
        <f>IF(SUM($A$70:$A$78)&gt;1,IF(SUM($A$70:$A$78)&gt;2,F72*0.12,F72*0.1),F72*0.05)</f>
        <v>150</v>
      </c>
      <c r="I72" s="43">
        <f>F72-H72</f>
        <v>2850</v>
      </c>
      <c r="J72" s="44">
        <f t="shared" si="3"/>
      </c>
      <c r="K72" s="17">
        <f t="shared" si="4"/>
        <v>0</v>
      </c>
    </row>
    <row r="73" spans="1:11" ht="15" customHeight="1" hidden="1">
      <c r="A73" s="39"/>
      <c r="B73" s="40" t="s">
        <v>108</v>
      </c>
      <c r="C73" s="40" t="s">
        <v>46</v>
      </c>
      <c r="D73" s="61" t="s">
        <v>169</v>
      </c>
      <c r="E73" s="62"/>
      <c r="F73" s="43">
        <v>6000</v>
      </c>
      <c r="G73" s="43" t="s">
        <v>120</v>
      </c>
      <c r="H73" s="43">
        <f>F73*0.2</f>
        <v>1200</v>
      </c>
      <c r="I73" s="43">
        <f aca="true" t="shared" si="12" ref="I73:I78">F73-H73</f>
        <v>4800</v>
      </c>
      <c r="J73" s="44">
        <f t="shared" si="3"/>
      </c>
      <c r="K73" s="17">
        <f t="shared" si="4"/>
        <v>0</v>
      </c>
    </row>
    <row r="74" spans="1:11" ht="15" customHeight="1" hidden="1">
      <c r="A74" s="39"/>
      <c r="B74" s="40" t="s">
        <v>108</v>
      </c>
      <c r="C74" s="40" t="s">
        <v>47</v>
      </c>
      <c r="D74" s="61" t="s">
        <v>170</v>
      </c>
      <c r="E74" s="62"/>
      <c r="F74" s="43">
        <v>5000</v>
      </c>
      <c r="G74" s="43" t="s">
        <v>120</v>
      </c>
      <c r="H74" s="43">
        <f>F74*0.2</f>
        <v>1000</v>
      </c>
      <c r="I74" s="43">
        <f t="shared" si="12"/>
        <v>4000</v>
      </c>
      <c r="J74" s="44">
        <f t="shared" si="3"/>
      </c>
      <c r="K74" s="17">
        <f t="shared" si="4"/>
        <v>0</v>
      </c>
    </row>
    <row r="75" spans="1:11" ht="15" customHeight="1" hidden="1">
      <c r="A75" s="39"/>
      <c r="B75" s="40" t="s">
        <v>171</v>
      </c>
      <c r="C75" s="40" t="s">
        <v>172</v>
      </c>
      <c r="D75" s="61" t="s">
        <v>177</v>
      </c>
      <c r="E75" s="62"/>
      <c r="F75" s="43">
        <v>6000</v>
      </c>
      <c r="G75" s="43" t="str">
        <f>IF(SUM($A$70:$A$78)&gt;1,IF(SUM($A$70:$A$78)&gt;2,"88折","9折"),"95折")</f>
        <v>95折</v>
      </c>
      <c r="H75" s="43">
        <f>IF(SUM($A$70:$A$78)&gt;1,IF(SUM($A$70:$A$78)&gt;2,F75*0.12,F75*0.1),F75*0.05)</f>
        <v>300</v>
      </c>
      <c r="I75" s="43">
        <f t="shared" si="12"/>
        <v>5700</v>
      </c>
      <c r="J75" s="44">
        <f t="shared" si="3"/>
      </c>
      <c r="K75" s="17">
        <f t="shared" si="4"/>
        <v>0</v>
      </c>
    </row>
    <row r="76" spans="1:21" ht="15" customHeight="1" hidden="1">
      <c r="A76" s="39"/>
      <c r="B76" s="40" t="s">
        <v>171</v>
      </c>
      <c r="C76" s="40" t="s">
        <v>173</v>
      </c>
      <c r="D76" s="61" t="s">
        <v>178</v>
      </c>
      <c r="E76" s="62"/>
      <c r="F76" s="43">
        <v>5000</v>
      </c>
      <c r="G76" s="43" t="str">
        <f>IF(SUM($A$70:$A$78)&gt;1,IF(SUM($A$70:$A$78)&gt;2,"88折","9折"),"95折")</f>
        <v>95折</v>
      </c>
      <c r="H76" s="43">
        <f>IF(SUM($A$70:$A$78)&gt;1,IF(SUM($A$70:$A$78)&gt;2,F76*0.12,F76*0.1),F76*0.05)</f>
        <v>250</v>
      </c>
      <c r="I76" s="43">
        <f t="shared" si="12"/>
        <v>4750</v>
      </c>
      <c r="J76" s="44">
        <f>IF(SUM(A76)&gt;0,SUM(A76*(F76-H76)),"")</f>
      </c>
      <c r="K76" s="17">
        <f>A76*H76</f>
        <v>0</v>
      </c>
      <c r="O76" s="10"/>
      <c r="P76" s="10"/>
      <c r="Q76" s="10"/>
      <c r="R76" s="10"/>
      <c r="S76" s="10"/>
      <c r="T76" s="10"/>
      <c r="U76" s="10"/>
    </row>
    <row r="77" spans="1:11" ht="15" customHeight="1" hidden="1">
      <c r="A77" s="39"/>
      <c r="B77" s="40" t="s">
        <v>201</v>
      </c>
      <c r="C77" s="40" t="s">
        <v>202</v>
      </c>
      <c r="D77" s="61" t="s">
        <v>204</v>
      </c>
      <c r="E77" s="62"/>
      <c r="F77" s="43">
        <v>6500</v>
      </c>
      <c r="G77" s="43" t="str">
        <f>IF(SUM($A$70:$A$78)&gt;1,IF(SUM($A$70:$A$78)&gt;2,"88折","9折"),"95折")</f>
        <v>95折</v>
      </c>
      <c r="H77" s="43">
        <f>IF(SUM($A$70:$A$78)&gt;1,IF(SUM($A$70:$A$78)&gt;2,F77*0.12,F77*0.1),F77*0.05)</f>
        <v>325</v>
      </c>
      <c r="I77" s="43">
        <f t="shared" si="12"/>
        <v>6175</v>
      </c>
      <c r="J77" s="44"/>
      <c r="K77" s="17">
        <f>A77*H77</f>
        <v>0</v>
      </c>
    </row>
    <row r="78" spans="1:21" ht="15" customHeight="1" hidden="1">
      <c r="A78" s="39"/>
      <c r="B78" s="40" t="s">
        <v>201</v>
      </c>
      <c r="C78" s="40" t="s">
        <v>203</v>
      </c>
      <c r="D78" s="61" t="s">
        <v>205</v>
      </c>
      <c r="E78" s="62"/>
      <c r="F78" s="43">
        <v>5000</v>
      </c>
      <c r="G78" s="43" t="str">
        <f>IF(SUM($A$70:$A$78)&gt;1,IF(SUM($A$70:$A$78)&gt;2,"88折","9折"),"95折")</f>
        <v>95折</v>
      </c>
      <c r="H78" s="43">
        <f>IF(SUM($A$70:$A$78)&gt;1,IF(SUM($A$70:$A$78)&gt;2,F78*0.12,F78*0.1),F78*0.05)</f>
        <v>250</v>
      </c>
      <c r="I78" s="43">
        <f t="shared" si="12"/>
        <v>4750</v>
      </c>
      <c r="J78" s="44">
        <f t="shared" si="3"/>
      </c>
      <c r="K78" s="17">
        <f t="shared" si="4"/>
        <v>0</v>
      </c>
      <c r="O78" s="10"/>
      <c r="P78" s="10"/>
      <c r="Q78" s="10"/>
      <c r="R78" s="10"/>
      <c r="S78" s="10"/>
      <c r="T78" s="10"/>
      <c r="U78" s="10"/>
    </row>
    <row r="79" spans="1:21" ht="15" customHeight="1">
      <c r="A79" s="21" t="str">
        <f>SUM(A18:A78)&amp;"本"</f>
        <v>0本</v>
      </c>
      <c r="B79" s="26"/>
      <c r="C79" s="26"/>
      <c r="D79" s="46"/>
      <c r="E79" s="47"/>
      <c r="F79" s="59" t="s">
        <v>40</v>
      </c>
      <c r="G79" s="48"/>
      <c r="H79" s="44">
        <f>IF(SUM(A18:A78)&gt;0,SUM(K18:K78),"")</f>
      </c>
      <c r="I79" s="44">
        <f>H79</f>
      </c>
      <c r="J79" s="43"/>
      <c r="O79" s="10"/>
      <c r="P79" s="10"/>
      <c r="Q79" s="10"/>
      <c r="R79" s="10"/>
      <c r="S79" s="10"/>
      <c r="T79" s="10"/>
      <c r="U79" s="10"/>
    </row>
    <row r="80" spans="1:10" ht="15" customHeight="1">
      <c r="A80" s="19" t="s">
        <v>49</v>
      </c>
      <c r="B80" s="49" t="s">
        <v>119</v>
      </c>
      <c r="C80" s="26"/>
      <c r="D80" s="15"/>
      <c r="E80" s="15"/>
      <c r="F80" s="15"/>
      <c r="G80" s="15"/>
      <c r="H80" s="50" t="s">
        <v>13</v>
      </c>
      <c r="I80" s="50" t="s">
        <v>13</v>
      </c>
      <c r="J80" s="44">
        <f>IF(SUM(J18:J78)&gt;0,SUM(J18:J78),"")</f>
      </c>
    </row>
    <row r="81" spans="1:10" ht="15" customHeight="1">
      <c r="A81" s="20"/>
      <c r="B81" s="46" t="s">
        <v>41</v>
      </c>
      <c r="C81" s="26"/>
      <c r="D81" s="15"/>
      <c r="E81" s="15"/>
      <c r="F81" s="15"/>
      <c r="G81" s="15"/>
      <c r="H81" s="50" t="s">
        <v>14</v>
      </c>
      <c r="I81" s="50" t="s">
        <v>227</v>
      </c>
      <c r="J81" s="51">
        <f>IF(J80&lt;1000,80,0)</f>
        <v>0</v>
      </c>
    </row>
    <row r="82" spans="1:10" ht="15" customHeight="1">
      <c r="A82" s="19" t="s">
        <v>48</v>
      </c>
      <c r="B82" s="60" t="s">
        <v>225</v>
      </c>
      <c r="C82" s="15"/>
      <c r="D82" s="15"/>
      <c r="E82" s="15"/>
      <c r="F82" s="15"/>
      <c r="G82" s="15"/>
      <c r="H82" s="50" t="s">
        <v>15</v>
      </c>
      <c r="I82" s="50" t="s">
        <v>15</v>
      </c>
      <c r="J82" s="52">
        <f>IF(SUM(J80)&gt;0,ROUND(SUM(J80+J81),0),"")</f>
      </c>
    </row>
    <row r="83" spans="1:10" ht="15" customHeight="1">
      <c r="A83" s="19"/>
      <c r="B83" s="23" t="s">
        <v>226</v>
      </c>
      <c r="C83" s="15"/>
      <c r="D83" s="15"/>
      <c r="E83" s="15"/>
      <c r="F83" s="15"/>
      <c r="G83" s="15"/>
      <c r="H83" s="50"/>
      <c r="I83" s="50"/>
      <c r="J83" s="12"/>
    </row>
    <row r="84" spans="1:10" ht="15" customHeight="1">
      <c r="A84" s="22" t="s">
        <v>52</v>
      </c>
      <c r="B84" s="15"/>
      <c r="C84" s="15"/>
      <c r="D84" s="26"/>
      <c r="E84" s="15"/>
      <c r="F84" s="15"/>
      <c r="G84" s="15"/>
      <c r="H84" s="50"/>
      <c r="I84" s="50"/>
      <c r="J84" s="12"/>
    </row>
    <row r="85" spans="1:11" s="3" customFormat="1" ht="15" customHeight="1">
      <c r="A85" s="26"/>
      <c r="B85" s="23" t="s">
        <v>53</v>
      </c>
      <c r="C85" s="13"/>
      <c r="D85" s="26"/>
      <c r="E85" s="13"/>
      <c r="F85" s="12"/>
      <c r="G85" s="12"/>
      <c r="H85" s="12"/>
      <c r="I85" s="12"/>
      <c r="J85" s="12"/>
      <c r="K85" s="16"/>
    </row>
    <row r="86" spans="1:11" s="3" customFormat="1" ht="15" customHeight="1">
      <c r="A86" s="26"/>
      <c r="B86" s="23" t="s">
        <v>54</v>
      </c>
      <c r="C86" s="13"/>
      <c r="D86" s="26"/>
      <c r="E86" s="13"/>
      <c r="F86" s="12"/>
      <c r="G86" s="12"/>
      <c r="H86" s="12"/>
      <c r="I86" s="12"/>
      <c r="J86" s="12"/>
      <c r="K86" s="16"/>
    </row>
    <row r="87" spans="1:10" ht="15" customHeight="1">
      <c r="A87" s="26"/>
      <c r="B87" s="23" t="s">
        <v>55</v>
      </c>
      <c r="C87" s="14"/>
      <c r="D87" s="26"/>
      <c r="E87" s="65" t="s">
        <v>179</v>
      </c>
      <c r="F87" s="65"/>
      <c r="G87" s="14"/>
      <c r="H87" s="14"/>
      <c r="I87" s="14"/>
      <c r="J87" s="14"/>
    </row>
    <row r="88" spans="1:11" s="11" customFormat="1" ht="15" customHeight="1">
      <c r="A88" s="66" t="s">
        <v>183</v>
      </c>
      <c r="B88" s="66"/>
      <c r="C88" s="66"/>
      <c r="D88" s="66"/>
      <c r="E88" s="66"/>
      <c r="F88" s="66"/>
      <c r="G88" s="66"/>
      <c r="H88" s="66"/>
      <c r="I88" s="66"/>
      <c r="J88" s="66"/>
      <c r="K88" s="18"/>
    </row>
    <row r="89" spans="1:9" ht="14.25">
      <c r="A89" s="4"/>
      <c r="B89" s="5"/>
      <c r="C89" s="5"/>
      <c r="D89" s="5"/>
      <c r="E89" s="5"/>
      <c r="F89" s="5"/>
      <c r="G89" s="5"/>
      <c r="H89" s="5"/>
      <c r="I89" s="5"/>
    </row>
  </sheetData>
  <sheetProtection password="EA81" sheet="1" selectLockedCells="1"/>
  <mergeCells count="70">
    <mergeCell ref="B12:D12"/>
    <mergeCell ref="D28:E28"/>
    <mergeCell ref="D29:E29"/>
    <mergeCell ref="D30:E30"/>
    <mergeCell ref="D66:E66"/>
    <mergeCell ref="D67:E67"/>
    <mergeCell ref="D31:E31"/>
    <mergeCell ref="D32:E32"/>
    <mergeCell ref="D33:E33"/>
    <mergeCell ref="D34:E34"/>
    <mergeCell ref="F8:J8"/>
    <mergeCell ref="F9:J9"/>
    <mergeCell ref="F10:J10"/>
    <mergeCell ref="F11:J11"/>
    <mergeCell ref="F12:J12"/>
    <mergeCell ref="D76:E76"/>
    <mergeCell ref="D64:E64"/>
    <mergeCell ref="D65:E65"/>
    <mergeCell ref="B10:D10"/>
    <mergeCell ref="B11:D11"/>
    <mergeCell ref="A88:J88"/>
    <mergeCell ref="B7:D7"/>
    <mergeCell ref="B8:D8"/>
    <mergeCell ref="B1:J1"/>
    <mergeCell ref="A3:C3"/>
    <mergeCell ref="A4:C5"/>
    <mergeCell ref="A16:J16"/>
    <mergeCell ref="D15:E15"/>
    <mergeCell ref="B9:D9"/>
    <mergeCell ref="F7:J7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78:E78"/>
    <mergeCell ref="D53:E53"/>
    <mergeCell ref="D52:E52"/>
    <mergeCell ref="D73:E73"/>
    <mergeCell ref="D74:E74"/>
    <mergeCell ref="D71:E71"/>
    <mergeCell ref="D54:E54"/>
    <mergeCell ref="D60:E60"/>
    <mergeCell ref="D55:E55"/>
    <mergeCell ref="D56:E56"/>
    <mergeCell ref="D57:E57"/>
    <mergeCell ref="D58:E58"/>
    <mergeCell ref="D59:E59"/>
    <mergeCell ref="D75:E75"/>
    <mergeCell ref="D61:E61"/>
    <mergeCell ref="D62:E62"/>
    <mergeCell ref="D63:E63"/>
    <mergeCell ref="E87:F87"/>
    <mergeCell ref="D72:E72"/>
    <mergeCell ref="D77:E77"/>
    <mergeCell ref="D68:E68"/>
    <mergeCell ref="D69:E69"/>
    <mergeCell ref="D70:E70"/>
  </mergeCells>
  <printOptions horizontalCentered="1"/>
  <pageMargins left="0.3937007874015748" right="0.3937007874015748" top="0.31496062992125984" bottom="0.3149606299212598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</dc:creator>
  <cp:keywords/>
  <dc:description/>
  <cp:lastModifiedBy>MU</cp:lastModifiedBy>
  <cp:lastPrinted>2019-11-15T02:05:21Z</cp:lastPrinted>
  <dcterms:created xsi:type="dcterms:W3CDTF">2006-01-23T19:37:33Z</dcterms:created>
  <dcterms:modified xsi:type="dcterms:W3CDTF">2019-12-25T03:51:11Z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TC101514301028</vt:lpwstr>
  </property>
</Properties>
</file>